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844" activeTab="0"/>
  </bookViews>
  <sheets>
    <sheet name="Table I-1" sheetId="1" r:id="rId1"/>
    <sheet name="Table I-2" sheetId="2" state="hidden" r:id="rId2"/>
    <sheet name="Table I-3" sheetId="3" r:id="rId3"/>
    <sheet name="Table I-4" sheetId="4" r:id="rId4"/>
    <sheet name="Table I-6." sheetId="5" r:id="rId5"/>
    <sheet name="Table I-5" sheetId="6" r:id="rId6"/>
    <sheet name="Final " sheetId="7" r:id="rId7"/>
    <sheet name="Table I-7 " sheetId="8" state="hidden" r:id="rId8"/>
    <sheet name="Table II-1" sheetId="9" r:id="rId9"/>
    <sheet name="Table III-1" sheetId="10" state="hidden" r:id="rId10"/>
    <sheet name="Table III-2" sheetId="11" r:id="rId11"/>
    <sheet name="Table IV" sheetId="12" state="hidden" r:id="rId12"/>
    <sheet name="Tabel V-1" sheetId="13" state="hidden" r:id="rId13"/>
    <sheet name="Table V-2" sheetId="14" state="hidden" r:id="rId14"/>
    <sheet name="Table V-3" sheetId="15" state="hidden" r:id="rId15"/>
    <sheet name="Table VI" sheetId="16" state="hidden" r:id="rId16"/>
    <sheet name="Moi truong" sheetId="17" r:id="rId17"/>
    <sheet name="XA HOI 1" sheetId="18" r:id="rId18"/>
    <sheet name="XA HOI 2 " sheetId="19" r:id="rId19"/>
    <sheet name="lao dong" sheetId="20" r:id="rId20"/>
    <sheet name="gioi dtts" sheetId="21" r:id="rId21"/>
  </sheets>
  <definedNames>
    <definedName name="_xlnm.Print_Area" localSheetId="12">'Tabel V-1'!$A$1:$Q$179</definedName>
    <definedName name="_xlnm.Print_Area" localSheetId="0">'Table I-1'!$B$1:$F$211</definedName>
    <definedName name="_xlnm.Print_Area" localSheetId="1">'Table I-2'!$A$1:$C$31</definedName>
    <definedName name="_xlnm.Print_Area" localSheetId="2">'Table I-3'!$B$2:$M$316</definedName>
    <definedName name="_xlnm.Print_Area" localSheetId="3">'Table I-4'!$A$3:$Q$353</definedName>
    <definedName name="_xlnm.Print_Area" localSheetId="5">'Table I-5'!$A$3:$G$93</definedName>
    <definedName name="_xlnm.Print_Area" localSheetId="4">'Table I-6.'!$A$2:$J$31</definedName>
    <definedName name="_xlnm.Print_Area" localSheetId="7">'Table I-7 '!$A$1:$D$27</definedName>
    <definedName name="_xlnm.Print_Area" localSheetId="8">'Table II-1'!$A$1:$T$25</definedName>
    <definedName name="_xlnm.Print_Area" localSheetId="9">'Table III-1'!$A$2:$C$17</definedName>
    <definedName name="_xlnm.Print_Area" localSheetId="10">'Table III-2'!$B$1:$H$24</definedName>
    <definedName name="_xlnm.Print_Area" localSheetId="11">'Table IV'!$A$1:$H$24</definedName>
    <definedName name="_xlnm.Print_Area" localSheetId="13">'Table V-2'!$A$1:$H$227</definedName>
    <definedName name="_xlnm.Print_Area" localSheetId="14">'Table V-3'!$A$1:$X$26</definedName>
    <definedName name="_xlnm.Print_Area" localSheetId="15">'Table VI'!$A$1:$V$11</definedName>
    <definedName name="_xlnm.Print_Titles" localSheetId="0">'Table I-1'!$3:$5</definedName>
    <definedName name="_xlnm.Print_Titles" localSheetId="2">'Table I-3'!$3:$3</definedName>
    <definedName name="_xlnm.Print_Titles" localSheetId="3">'Table I-4'!$4:$5</definedName>
    <definedName name="_xlnm.Print_Titles" localSheetId="4">'Table I-6.'!$3:$4</definedName>
    <definedName name="_xlnm.Print_Titles" localSheetId="7">'Table I-7 '!$3:$3</definedName>
    <definedName name="_xlnm.Print_Titles" localSheetId="14">'Table V-3'!$3:$3</definedName>
  </definedNames>
  <calcPr fullCalcOnLoad="1"/>
</workbook>
</file>

<file path=xl/comments1.xml><?xml version="1.0" encoding="utf-8"?>
<comments xmlns="http://schemas.openxmlformats.org/spreadsheetml/2006/main">
  <authors>
    <author>Author</author>
  </authors>
  <commentList>
    <comment ref="D19" authorId="0">
      <text>
        <r>
          <rPr>
            <b/>
            <sz val="9"/>
            <rFont val="Tahoma"/>
            <family val="2"/>
          </rPr>
          <t>Author:</t>
        </r>
        <r>
          <rPr>
            <sz val="9"/>
            <rFont val="Tahoma"/>
            <family val="2"/>
          </rPr>
          <t xml:space="preserve">
 Tổng số 10 xã VSTX: Trong đó: 08 xã kiểm đếm tất cả tiêu chí : Quang Lang, Chi Lăng, huyện Chi Lăng; , Tân Đoàn, Tràng Phái huyện Văn Quan; Đồng Bục, Hữu Khánh huyện Lộc Bình; Cai Kinh huyện Hữu Lũng; Đình Lập huyện Đình Lập; 2 xã chỉ kiểm đếm CTCC (vì đã đạt HGĐ năm 2018): Tô Hiệu- Bình Gia; Hợp Thành - Cao Lộc</t>
        </r>
      </text>
    </comment>
    <comment ref="D28" authorId="0">
      <text>
        <r>
          <rPr>
            <b/>
            <sz val="9"/>
            <rFont val="Tahoma"/>
            <family val="2"/>
          </rPr>
          <t xml:space="preserve">Author:
</t>
        </r>
      </text>
    </comment>
    <comment ref="E27" authorId="0">
      <text>
        <r>
          <rPr>
            <b/>
            <sz val="9"/>
            <rFont val="Tahoma"/>
            <family val="2"/>
          </rPr>
          <t>Author:</t>
        </r>
        <r>
          <rPr>
            <sz val="9"/>
            <rFont val="Tahoma"/>
            <family val="2"/>
          </rPr>
          <t xml:space="preserve">
 (02 xã 2018 chuyển sang kiểm đếm 2019 là xã Bạch Ngọc và Hữu Sản)</t>
        </r>
      </text>
    </comment>
    <comment ref="D45" authorId="0">
      <text>
        <r>
          <rPr>
            <b/>
            <sz val="9"/>
            <rFont val="Tahoma"/>
            <family val="2"/>
          </rPr>
          <t xml:space="preserve">Author:
</t>
        </r>
      </text>
    </comment>
    <comment ref="E44" authorId="0">
      <text>
        <r>
          <rPr>
            <b/>
            <sz val="9"/>
            <rFont val="Tahoma"/>
            <family val="2"/>
          </rPr>
          <t>Author:</t>
        </r>
        <r>
          <rPr>
            <sz val="9"/>
            <rFont val="Tahoma"/>
            <family val="2"/>
          </rPr>
          <t xml:space="preserve">
(6 xã kiểm đếm 2 tiêu chí;18 xã kiểm đếm VSCC)</t>
        </r>
      </text>
    </comment>
  </commentList>
</comments>
</file>

<file path=xl/comments4.xml><?xml version="1.0" encoding="utf-8"?>
<comments xmlns="http://schemas.openxmlformats.org/spreadsheetml/2006/main">
  <authors>
    <author>Author</author>
  </authors>
  <commentList>
    <comment ref="Q175" authorId="0">
      <text>
        <r>
          <rPr>
            <b/>
            <sz val="9"/>
            <rFont val="Tahoma"/>
            <family val="2"/>
          </rPr>
          <t>Author:</t>
        </r>
        <r>
          <rPr>
            <sz val="9"/>
            <rFont val="Tahoma"/>
            <family val="2"/>
          </rPr>
          <t xml:space="preserve">
Công trìnhhợp lệ và đã được kiểm đếm đấu nối hoạt động năm 2018; năm 2019 đăng ký kiểm đếm số đấu nối tăng thêm sau thời gian hoạt động</t>
        </r>
      </text>
    </comment>
  </commentList>
</comments>
</file>

<file path=xl/sharedStrings.xml><?xml version="1.0" encoding="utf-8"?>
<sst xmlns="http://schemas.openxmlformats.org/spreadsheetml/2006/main" count="5923" uniqueCount="2407">
  <si>
    <t>X</t>
  </si>
  <si>
    <t>#</t>
  </si>
  <si>
    <t>No</t>
  </si>
  <si>
    <t>No.</t>
  </si>
  <si>
    <t>x</t>
  </si>
  <si>
    <t>=&gt; 50-100</t>
  </si>
  <si>
    <t>&gt;100</t>
  </si>
  <si>
    <t>Ha Giang</t>
  </si>
  <si>
    <t>Kon Tum</t>
  </si>
  <si>
    <t>Gia Lai</t>
  </si>
  <si>
    <t>Daklak</t>
  </si>
  <si>
    <t>Dak Nong</t>
  </si>
  <si>
    <t>Lam Dong</t>
  </si>
  <si>
    <t>Binh Thuan</t>
  </si>
  <si>
    <t>Ninh Thuan</t>
  </si>
  <si>
    <t>Lang Son</t>
  </si>
  <si>
    <t>Cao Bang</t>
  </si>
  <si>
    <t>Bac Kan</t>
  </si>
  <si>
    <t>Thai Nguyen</t>
  </si>
  <si>
    <t>Bac Giang</t>
  </si>
  <si>
    <t>Tuyen Quang</t>
  </si>
  <si>
    <t>Yen Bai</t>
  </si>
  <si>
    <t>Lao Cai</t>
  </si>
  <si>
    <t>Son la</t>
  </si>
  <si>
    <t>Dien Bien</t>
  </si>
  <si>
    <t>Lai Chau</t>
  </si>
  <si>
    <t>Phu Tho</t>
  </si>
  <si>
    <t>Hoa Binh</t>
  </si>
  <si>
    <t>Lạng Sơn</t>
  </si>
  <si>
    <t>Hà Giang</t>
  </si>
  <si>
    <t>Cao Bằng</t>
  </si>
  <si>
    <t>Bắc Kạn</t>
  </si>
  <si>
    <t>Thái Nguyên</t>
  </si>
  <si>
    <t>Bắc Giang</t>
  </si>
  <si>
    <t>Tuyên Quang</t>
  </si>
  <si>
    <t>Yên Bái</t>
  </si>
  <si>
    <t>Lào Cai</t>
  </si>
  <si>
    <t>Sơn La</t>
  </si>
  <si>
    <t>Điện Biên</t>
  </si>
  <si>
    <t>Lai Châu</t>
  </si>
  <si>
    <t>Phú Thọ</t>
  </si>
  <si>
    <t>Hòa Bình</t>
  </si>
  <si>
    <t>TOTAL</t>
  </si>
  <si>
    <t>I. TIẾN ĐỘ THỰC HIỆN CHỈ SỐ GIẢI NGÂN</t>
  </si>
  <si>
    <t>Mục tiêu</t>
  </si>
  <si>
    <t>Kết quả</t>
  </si>
  <si>
    <t>BẢNG I-2:TIẾN ĐỘ THỰC HIỆN CHỈ SỐ GIẢI NGÂN 1.1</t>
  </si>
  <si>
    <t>Tỉnh</t>
  </si>
  <si>
    <t>DLI 1.1Kế hoạch Truyền thông Thay đổi Hành vi đã phê duyệt được thực hiện ở tỉnh:</t>
  </si>
  <si>
    <t xml:space="preserve">Ghi chú: Mục tiêu của từng tỉnh: 1 </t>
  </si>
  <si>
    <t>BẢNG I-3: TIẾN ĐỘ THỰC HIỆN VỆ SINH TOÀN XÃ CỦA TỈNH (Chỉ số 1.2)</t>
  </si>
  <si>
    <t>% HGĐ có nhà tiêu cải thiện</t>
  </si>
  <si>
    <t>Tỷ lệ % HGĐ có điểm rửa tay (cố định) riêng, có xà phòng (hoặc sản phẩm thay thế xà phòng) và nước</t>
  </si>
  <si>
    <t>% Trường học có nước sạch và nhà tiêu HVS</t>
  </si>
  <si>
    <t>Tổng số học sinh</t>
  </si>
  <si>
    <t>% Trạm y tế có nước sạch và nhà tiêu HVS</t>
  </si>
  <si>
    <t>Tổng số Hộ gia đình trong xã</t>
  </si>
  <si>
    <t>Tổng số dân trong xã</t>
  </si>
  <si>
    <t>% Hộ gia đình có chủ hộ là nữ</t>
  </si>
  <si>
    <t>% Hộ gia đình là DTTS</t>
  </si>
  <si>
    <t>Huyện</t>
  </si>
  <si>
    <t>Xã</t>
  </si>
  <si>
    <t>Tổng</t>
  </si>
  <si>
    <t>Hệ 
thống Số</t>
  </si>
  <si>
    <t>Tên Công trình</t>
  </si>
  <si>
    <r>
      <t>Địa điểm</t>
    </r>
    <r>
      <rPr>
        <vertAlign val="superscript"/>
        <sz val="10"/>
        <rFont val="Times New Roman"/>
        <family val="1"/>
      </rPr>
      <t>1</t>
    </r>
  </si>
  <si>
    <r>
      <t>Tình trạng</t>
    </r>
    <r>
      <rPr>
        <vertAlign val="superscript"/>
        <sz val="10"/>
        <rFont val="Times New Roman"/>
        <family val="1"/>
      </rPr>
      <t>2</t>
    </r>
  </si>
  <si>
    <t>Số đấu nối</t>
  </si>
  <si>
    <t>Chất lượng nước</t>
  </si>
  <si>
    <t>Chi phí VH&amp;BD</t>
  </si>
  <si>
    <r>
      <t>Mô hình Quản lý</t>
    </r>
    <r>
      <rPr>
        <b/>
        <vertAlign val="superscript"/>
        <sz val="10"/>
        <rFont val="Times New Roman"/>
        <family val="1"/>
      </rPr>
      <t>6</t>
    </r>
  </si>
  <si>
    <t>Tên các hoạt động IEC về nước sạch đã thực hiện ở địa bàn thi công công trình</t>
  </si>
  <si>
    <t>Theo kế hoạch</t>
  </si>
  <si>
    <r>
      <t>Thực tế đang hoạt động</t>
    </r>
    <r>
      <rPr>
        <vertAlign val="superscript"/>
        <sz val="10"/>
        <rFont val="Times New Roman"/>
        <family val="1"/>
      </rPr>
      <t>3</t>
    </r>
  </si>
  <si>
    <t>Đấu nối mới và cải tạo</t>
  </si>
  <si>
    <r>
      <t>Tất cả các chỉ số</t>
    </r>
    <r>
      <rPr>
        <vertAlign val="superscript"/>
        <sz val="10"/>
        <rFont val="Times New Roman"/>
        <family val="1"/>
      </rPr>
      <t>4</t>
    </r>
  </si>
  <si>
    <r>
      <t>Arsen</t>
    </r>
    <r>
      <rPr>
        <vertAlign val="superscript"/>
        <sz val="10"/>
        <rFont val="Times New Roman"/>
        <family val="1"/>
      </rPr>
      <t>4</t>
    </r>
  </si>
  <si>
    <r>
      <t>Nước thất thoát (%)</t>
    </r>
    <r>
      <rPr>
        <b/>
        <vertAlign val="superscript"/>
        <sz val="10"/>
        <rFont val="Times New Roman"/>
        <family val="1"/>
      </rPr>
      <t>5</t>
    </r>
  </si>
  <si>
    <t>BẢNG I-4: TIẾN ĐỘ THỰC HIỆN ĐẤU NỐI CẤP NƯỚC (DLI 1.3)</t>
  </si>
  <si>
    <t>CHO CÁC CÔNG TRÌNH CẤP NƯỚC DO UBND XÃ QUẢN LÝ</t>
  </si>
  <si>
    <t>CHO TẤT CẢ CÁC CÔNG TRÌNH CẤP NƯỚC</t>
  </si>
  <si>
    <t>BẢNG I-5: TIẾN ĐỘ THỰC HIỆN DUY TRÌ VỆ SINH CÔNG CỘNG BỀN VỮNG (Chỉ số 2.2)</t>
  </si>
  <si>
    <t>Năm đạt VSTX</t>
  </si>
  <si>
    <t>% trường duy trì được tình trạng vệ sinh</t>
  </si>
  <si>
    <t>% trạm y tế duy trì được tình trạng vệ sinh</t>
  </si>
  <si>
    <t>Tổng số</t>
  </si>
  <si>
    <t>BẢNG I-6: TIẾN ĐỘ DLI 3.1 - Kế hoạch và Báo cáo Chương trình hàng năm được công bố công khai</t>
  </si>
  <si>
    <t>Kế hoạch chương trình</t>
  </si>
  <si>
    <t>Báo cáo chương trình</t>
  </si>
  <si>
    <t>Được công bố công khai chưa?</t>
  </si>
  <si>
    <t>Số Kế hoạch, ngày ký kế hoạch</t>
  </si>
  <si>
    <t>Ngày đăng tải wesite</t>
  </si>
  <si>
    <t>Đường link</t>
  </si>
  <si>
    <t>BẢNG I-7 – TIẾN ĐỘ THỰC HIỆN DLI 3.2 - Kế hoạch Phát triển Năng Lực Hàng năm đã phê duyệt được thực hiện</t>
  </si>
  <si>
    <t>Tên tỉnh</t>
  </si>
  <si>
    <t>Không</t>
  </si>
  <si>
    <t>III. TUÂN THỦ KẾ HOẠCH HÀNH ĐỘNG CHƯƠNG TRÌNH TRONG NĂM BÁO CÁO</t>
  </si>
  <si>
    <t>Hành động 1</t>
  </si>
  <si>
    <t>Cơ sở dữ liệu về khiếu nại và phản hồi khiếu nại của người hưởng lợi đã được lập và duy trì</t>
  </si>
  <si>
    <t>Có</t>
  </si>
  <si>
    <t>Báo cáo hàng năm gửi cho Bộ NN-PTNT</t>
  </si>
  <si>
    <t>Hành động 2</t>
  </si>
  <si>
    <t>(a) Tất cả các đề xuất đã được xem xét</t>
  </si>
  <si>
    <t>(b) DNNN Phụ thuộc bị loại</t>
  </si>
  <si>
    <t>(c) Không có công ty bị cấm</t>
  </si>
  <si>
    <t>Hành động 3</t>
  </si>
  <si>
    <t>Kế hoạch và ngân sách hàng năm đã được phê duyệt ở cấp tỉnh</t>
  </si>
  <si>
    <t>Phân bổ ngân sách được thực hiện cho Chương trình và thời gian phân bổ ngân sách được thực hiện</t>
  </si>
  <si>
    <t>Phân bổ cho vệ sinh và truyền thông được thực hiện theo hướng dẫn liên bộ tương ứng</t>
  </si>
  <si>
    <t>Hành động 4</t>
  </si>
  <si>
    <t>Xây dựng hướng dẫn để bảo đảm sự tham gia có hiệu quả và đảm bảo tham vấn với người dân địa phương, bao gồm cả các DTTS và các nhóm dễ bị tổn thương, trong đó cụ thể hóa các quy định hiện hành của pháp luật Việt Nam liên quan đến người DTTS thông qua quá trình tham vấn trước cởi mở và được cung cấp đủ thông tin</t>
  </si>
  <si>
    <t>Hành động 5</t>
  </si>
  <si>
    <t>Triển khai cấu phần BCC của Chương trình theo Sổ tay Thực hiện Chương trình.</t>
  </si>
  <si>
    <t># tỉnh đã có</t>
  </si>
  <si>
    <t># tỉnh chưa có</t>
  </si>
  <si>
    <t>BẢNG III-2: MÔ TẢ TUÂN THỦ VỚI KẾ HOẠCH HÀNH ĐỘNG CHƯƠNG TRÌNH</t>
  </si>
  <si>
    <t>Đề xuất</t>
  </si>
  <si>
    <t>Phân bổ</t>
  </si>
  <si>
    <t>Giải ngân</t>
  </si>
  <si>
    <t>V. Khía cạnh xã hội</t>
  </si>
  <si>
    <t>V-1: Tái định cư</t>
  </si>
  <si>
    <t>Phạm vi ảnh hưởng của các công trình nước đến ngày…tháng ……năm……(theo kỳ báo cáo)</t>
  </si>
  <si>
    <t>Tên công trình</t>
  </si>
  <si>
    <t>Số hộ BAH vĩnh viễn</t>
  </si>
  <si>
    <t>Diện tích đất bị thu hồi vĩnh viễn (m2)</t>
  </si>
  <si>
    <t>Tổng diện tích hiến đất  (m2)</t>
  </si>
  <si>
    <t>Số hộ BAH nặng</t>
  </si>
  <si>
    <t>Số hộ bị mất dưới 30% đất SX</t>
  </si>
  <si>
    <t>Số hộ kinh doanh BAH</t>
  </si>
  <si>
    <t>Số hộ DTTS BAH</t>
  </si>
  <si>
    <t>Số hộ dễ bị tổn thương</t>
  </si>
  <si>
    <t>Tổng cộng</t>
  </si>
  <si>
    <t>Đất ở</t>
  </si>
  <si>
    <t>Đất lúa</t>
  </si>
  <si>
    <t>Đất rừng</t>
  </si>
  <si>
    <t>Đất khác</t>
  </si>
  <si>
    <t>Số hộ bị mất từ 30% đất sản xuất trở lên</t>
  </si>
  <si>
    <t>Số hộ phải tái định cư</t>
  </si>
  <si>
    <t>Tình trạng chi trả bồi thường và GPMB đến ngày 15/9/2018</t>
  </si>
  <si>
    <t xml:space="preserve">Tổng tiền bồi thường và hỗ trợ </t>
  </si>
  <si>
    <t>Tổng tiền đã trả ('000 VND)</t>
  </si>
  <si>
    <t>Tình trạng chi trả</t>
  </si>
  <si>
    <t>Tình trạng bàn giao đất</t>
  </si>
  <si>
    <t>Đã trả đến ngày báo cáo</t>
  </si>
  <si>
    <t>Tổng tiền còn phải trả</t>
  </si>
  <si>
    <t>Số hộ đã nhận tiền</t>
  </si>
  <si>
    <t>Số hộ chưa nhận tiền</t>
  </si>
  <si>
    <t>Số hộ đã giao đất</t>
  </si>
  <si>
    <t>Số hộ chưa giao đất</t>
  </si>
  <si>
    <t>Số hộ hiến đất</t>
  </si>
  <si>
    <t>V. 2. Dòng lao động</t>
  </si>
  <si>
    <t>Các tác động xã hôi bất lợi do lao động của nhà thầu gây ra</t>
  </si>
  <si>
    <t>Các tác động xã hội</t>
  </si>
  <si>
    <t>Các biện pháp giải quyết</t>
  </si>
  <si>
    <t>Tình trạng giải quyết</t>
  </si>
  <si>
    <t>Xung đột về tôn giáo, văn hóa và dân tộc</t>
  </si>
  <si>
    <t>Tăng tội phạm và cách ứng xử bị cấm(trộm căp, đánh nhau, lạm dụng vật chất, mại dâm, buôn bán người)</t>
  </si>
  <si>
    <t>Tăng gánh nặng và cạnh tranh về cung cấp dịch vụ xã hội (ví dụ nước, điện, dich vụ y tế, giao thông, giáo dục...)</t>
  </si>
  <si>
    <t xml:space="preserve">Tăng các bệnh truyền nhiễm và gánh nặng lên dịch vụ y tế của địa phương </t>
  </si>
  <si>
    <t>Bạo lực về giới (lạm dụng tình dục đối với phụ nữ và trẻ em nữ, quan hệ bóc lột tình dục, quan hệ tình dục vị thành niên)</t>
  </si>
  <si>
    <t>Lao động trẻ em và bỏ học để đi lao động</t>
  </si>
  <si>
    <t xml:space="preserve">Tăng tắc nghẽn và tai nạn giao thông </t>
  </si>
  <si>
    <t>Giám sát dòng lao động của các nhà thầu</t>
  </si>
  <si>
    <t>Số lượng công nhân của mỗi công trình</t>
  </si>
  <si>
    <t>&lt; 50 công nhân</t>
  </si>
  <si>
    <t>V. 3. Giới và Dân tộc thiểu số</t>
  </si>
  <si>
    <t>Kết quả mong đơi</t>
  </si>
  <si>
    <t>Chỉ số</t>
  </si>
  <si>
    <t>Số người được đào tạo</t>
  </si>
  <si>
    <t>Số người tham gia là nữ</t>
  </si>
  <si>
    <t>% người tham gia là nữ</t>
  </si>
  <si>
    <t>Số người tham gia là DTTS</t>
  </si>
  <si>
    <t>% người tham gia là DTTS</t>
  </si>
  <si>
    <t># phụ nữ là giảng viên, tuyên truyền viên</t>
  </si>
  <si>
    <t>CNTT</t>
  </si>
  <si>
    <t>Thông tin về công trình</t>
  </si>
  <si>
    <t>Số hộ đấu nối</t>
  </si>
  <si>
    <t>Số hộ có nữ làm chủ hộ</t>
  </si>
  <si>
    <t>Số hộ là DTTS</t>
  </si>
  <si>
    <t>Tham vấn với cộng đồng về thiết kế, giá nước và đóng góp của hộ dân</t>
  </si>
  <si>
    <t>Số người tham gia</t>
  </si>
  <si>
    <t>Tham vấn cộng đồng về vận hành bảo dưỡng công trình, và các tác động, đền bù nếu có</t>
  </si>
  <si>
    <t>Trao quyền cho phụ nữ</t>
  </si>
  <si>
    <t># Tổng số người trong tổ vận hành</t>
  </si>
  <si>
    <t>#  nữ tham gia vào tổ vận hành</t>
  </si>
  <si>
    <t>% nữ tham gia vào tổ vận hành</t>
  </si>
  <si>
    <t>Ghi chú: Theo hướng dẫn về VH&amp;BD, cần có ít nhất 2 cuộc tham vấn cho mỗi công trình, có thể kết hợp nhiều nội dung vào một cuộc tham vấn</t>
  </si>
  <si>
    <t># 4-chỉ điền cho những công trình do cộng đồng quản lý</t>
  </si>
  <si>
    <t>VI</t>
  </si>
  <si>
    <t>MÔI TRƯỜNG</t>
  </si>
  <si>
    <t xml:space="preserve">Nghiên cứu khả thi/thiết kế đã hoàn thành </t>
  </si>
  <si>
    <t xml:space="preserve">ĐTM/KHBVMT được chuẩn bị </t>
  </si>
  <si>
    <t xml:space="preserve">ĐTM/KHBVMT được phê duyệt </t>
  </si>
  <si>
    <t>Giấy phép khai thác nước</t>
  </si>
  <si>
    <t>Giấy phép xả nước</t>
  </si>
  <si>
    <t>BẢNG III-1</t>
  </si>
  <si>
    <t xml:space="preserve">Ghi chú: 
Mục tiêu của từng tỉnh đều là 1
Kết quả: Điền là 1 nếu tỉnh đã hoàn thành 100% các hoạt động TCNL cốt lõi, điền là 0 nếu tỉnh chưa hoàn thành 100% hoạt động cốt lõi, đối chiếu với báo cáo năm của tỉnh </t>
  </si>
  <si>
    <t>Kết quả: điền là 1, nếu tỉnh hoàn thành được 100% các hoạt động cốt lõi, điền là 0 nếu tỉnh không hoàn thành 100% hoạt động cốt lõi, đối chiếu với báo cáo năm của tỉnh</t>
  </si>
  <si>
    <t>Cao Lộc</t>
  </si>
  <si>
    <t>100 </t>
  </si>
  <si>
    <t>80 </t>
  </si>
  <si>
    <t>Văn Quan</t>
  </si>
  <si>
    <t> 72</t>
  </si>
  <si>
    <t>85 </t>
  </si>
  <si>
    <t>96 </t>
  </si>
  <si>
    <t> 1071</t>
  </si>
  <si>
    <t>Vị Xuyên</t>
  </si>
  <si>
    <t>Thanh Thủy</t>
  </si>
  <si>
    <t>Linh Hồ</t>
  </si>
  <si>
    <t>Trung Thành</t>
  </si>
  <si>
    <t>Phương Tiến</t>
  </si>
  <si>
    <t>Phong Quang</t>
  </si>
  <si>
    <t>Bạch Ngọc</t>
  </si>
  <si>
    <t>Ngọc Minh</t>
  </si>
  <si>
    <t>Bắc Quang</t>
  </si>
  <si>
    <t>Đồng Yên</t>
  </si>
  <si>
    <t>Việt Hồng</t>
  </si>
  <si>
    <t>Vĩnh Hảo</t>
  </si>
  <si>
    <t>Đông Thành</t>
  </si>
  <si>
    <t>Vô Điếm</t>
  </si>
  <si>
    <t>Hữu Sản</t>
  </si>
  <si>
    <t>Kim Ngọc</t>
  </si>
  <si>
    <t>Quang Minh</t>
  </si>
  <si>
    <t>Tân Thành</t>
  </si>
  <si>
    <t>Tân Quang</t>
  </si>
  <si>
    <t>Xuân Giang</t>
  </si>
  <si>
    <t>Hương Sơn</t>
  </si>
  <si>
    <t>Vĩ Thượng</t>
  </si>
  <si>
    <t>Tân Trịnh</t>
  </si>
  <si>
    <t>Tiên Nguyên</t>
  </si>
  <si>
    <t>Quang Bình</t>
  </si>
  <si>
    <t>Lãng Ngâm</t>
  </si>
  <si>
    <t>Mỹ Thanh</t>
  </si>
  <si>
    <t>Ba Bể</t>
  </si>
  <si>
    <t>Ngân Sơn</t>
  </si>
  <si>
    <t>Vân Tùng</t>
  </si>
  <si>
    <t>Chợ Mới</t>
  </si>
  <si>
    <t>Dương Phong</t>
  </si>
  <si>
    <t>Dân Tiến</t>
  </si>
  <si>
    <t>Sơn Phú</t>
  </si>
  <si>
    <t>Yên Thế</t>
  </si>
  <si>
    <t>Tam Tiến</t>
  </si>
  <si>
    <t>Đồng Vương</t>
  </si>
  <si>
    <t>Canh Nậu</t>
  </si>
  <si>
    <t>An Thượng</t>
  </si>
  <si>
    <t>Đồng Lạc</t>
  </si>
  <si>
    <t>Đồng Tiến</t>
  </si>
  <si>
    <t>Tiến Thắng</t>
  </si>
  <si>
    <t>Tam Hiệp</t>
  </si>
  <si>
    <t>Tân Hiệp</t>
  </si>
  <si>
    <t>Tân Sỏi</t>
  </si>
  <si>
    <t>Tân Yên</t>
  </si>
  <si>
    <t>Hợp Đức</t>
  </si>
  <si>
    <t>Ngọc Châu</t>
  </si>
  <si>
    <t>Ngọc Lý</t>
  </si>
  <si>
    <t>Ngọc Thiện</t>
  </si>
  <si>
    <t>Liên Chung</t>
  </si>
  <si>
    <t>&gt;80</t>
  </si>
  <si>
    <t>Lương Sơn</t>
  </si>
  <si>
    <t>Tuần Giáo</t>
  </si>
  <si>
    <t>Quài Nưa</t>
  </si>
  <si>
    <t>Quài Cang</t>
  </si>
  <si>
    <t>Ẳng Nưa</t>
  </si>
  <si>
    <t>Điện Biên Đông</t>
  </si>
  <si>
    <t>Mường Luân</t>
  </si>
  <si>
    <t>Mường Nhé</t>
  </si>
  <si>
    <t>Sín Thầu</t>
  </si>
  <si>
    <t>Nậm Pồ</t>
  </si>
  <si>
    <t>Chà Nưa</t>
  </si>
  <si>
    <t>Lay Nưa</t>
  </si>
  <si>
    <t>Thanh An</t>
  </si>
  <si>
    <t>6,0</t>
  </si>
  <si>
    <t>Thanh Nưa</t>
  </si>
  <si>
    <t>Noong Luống</t>
  </si>
  <si>
    <t>Thanh Yên</t>
  </si>
  <si>
    <t>Thanh Chăn</t>
  </si>
  <si>
    <t>Mường Chà</t>
  </si>
  <si>
    <t>Than Uyên</t>
  </si>
  <si>
    <t>Pha Mu</t>
  </si>
  <si>
    <t>Sìn Hồ</t>
  </si>
  <si>
    <t>Nậm Tăm</t>
  </si>
  <si>
    <t>Nậm Nhùn</t>
  </si>
  <si>
    <t>Lê Lợi</t>
  </si>
  <si>
    <t>Mường Tè</t>
  </si>
  <si>
    <t>VSHGĐ</t>
  </si>
  <si>
    <t>Tam Đường</t>
  </si>
  <si>
    <t>Tân Uyên</t>
  </si>
  <si>
    <t>-</t>
  </si>
  <si>
    <t>Tân Lập</t>
  </si>
  <si>
    <t>Hạ Hòa</t>
  </si>
  <si>
    <t>Đại Phạm</t>
  </si>
  <si>
    <t>Tân Sơn</t>
  </si>
  <si>
    <t>Kim Bôi</t>
  </si>
  <si>
    <t>80,1</t>
  </si>
  <si>
    <t>Đak Lăk</t>
  </si>
  <si>
    <t>Krông Ana</t>
  </si>
  <si>
    <t>Ea Kar</t>
  </si>
  <si>
    <t>Cư Kuin</t>
  </si>
  <si>
    <t>82,1</t>
  </si>
  <si>
    <t>92,5</t>
  </si>
  <si>
    <t>84,4</t>
  </si>
  <si>
    <t>Quảng Điền</t>
  </si>
  <si>
    <t>Ea Pal</t>
  </si>
  <si>
    <t>Hòa Hiệp</t>
  </si>
  <si>
    <t>Ea Ning</t>
  </si>
  <si>
    <t>Băng Adrênh</t>
  </si>
  <si>
    <t>Mường So</t>
  </si>
  <si>
    <t>Đawk Nông</t>
  </si>
  <si>
    <t>Krông Nô</t>
  </si>
  <si>
    <t>Lâm Đồng</t>
  </si>
  <si>
    <t>Đơn Dương</t>
  </si>
  <si>
    <t>Lâm Hà</t>
  </si>
  <si>
    <t>Bình Thuận</t>
  </si>
  <si>
    <t>Hòa Thắng</t>
  </si>
  <si>
    <t>Tân Thắng</t>
  </si>
  <si>
    <t>Đức Thuận</t>
  </si>
  <si>
    <t>CM</t>
  </si>
  <si>
    <t>Đạt</t>
  </si>
  <si>
    <t>UBND xã</t>
  </si>
  <si>
    <t>UC</t>
  </si>
  <si>
    <t>PL</t>
  </si>
  <si>
    <t>Công trình cấp nước SH xã Hoà Lạc huyện Hữu Lũng</t>
  </si>
  <si>
    <t>Cấp nước sinh hoạt khu trung tâm xã Tiên Yên, huyện Quang Bình</t>
  </si>
  <si>
    <t>xã Tiên Yên, huyện Quang Bình</t>
  </si>
  <si>
    <t>UBD xã quản lý</t>
  </si>
  <si>
    <t>có</t>
  </si>
  <si>
    <t>không</t>
  </si>
  <si>
    <t>Truyền thông cho tổ quản lý, họp tuyên truyền cho người sử dụng nước</t>
  </si>
  <si>
    <t>Cấp nước sinh hoạt khu trung tâm xã Tân Bắc, huyện Quang Bình</t>
  </si>
  <si>
    <t>xã Tân Bắc, huyện Quang Bình</t>
  </si>
  <si>
    <t>Cấp nước sinh hoạt khu trung tâm xã Xuân Giang, huyện Quang Bình</t>
  </si>
  <si>
    <t>xã Xuân Giang, huyện Quang Bình</t>
  </si>
  <si>
    <t>Cấp nước sinh hoạt khu trung tâm xã Bằng Lang, huyện Quang Bình</t>
  </si>
  <si>
    <t>xã Bằng Lang, huyện Quang Bình</t>
  </si>
  <si>
    <t>Cấp nước sinh hoạt khu trung tâm xã Tân Trịnh, huyện Quang Bình</t>
  </si>
  <si>
    <t>xã Tân Trịnh, huyện Quang Bình</t>
  </si>
  <si>
    <t>Cấp nước sinh hoạt thôn Vĩnh Trà, Vĩnh Tâm, Vĩnh Thành, xã Vĩnh Phúc,huyện Bắc Quang</t>
  </si>
  <si>
    <t>xã Vĩnh Phúc,huyện Bắc Quang</t>
  </si>
  <si>
    <t>Cấp nước sinh hoạt trung tâm xã Việt Vinh, huyện Bắc Quang</t>
  </si>
  <si>
    <t>xã Việt Vinh, huyện Bắc Quang</t>
  </si>
  <si>
    <t>Cấp nước sinh hoạt thôn Vĩnh Chùa, Vĩnh Gia, Vĩnh Xuân, Vĩnh Ban, xã Vĩnh Phúc, huyện Bắc Quang</t>
  </si>
  <si>
    <t>xã Vĩnh Phúc, huyện Bắc Quang</t>
  </si>
  <si>
    <t>Cấp nước sinh hoạt thôn Vinh Ngọc, thôn Xuân Hòa, xã Tân Quang, huyện</t>
  </si>
  <si>
    <t>xã Tân Quang, huyện</t>
  </si>
  <si>
    <t>Cấp nước sinh hoạt thôn Bản Cưởm, thôn Nà Báu, xã Ngọc Đường, thành</t>
  </si>
  <si>
    <t>phố Hà Giang</t>
  </si>
  <si>
    <t>xã Ngọc Đường, thành</t>
  </si>
  <si>
    <t>CNSH Trung tâm xã Ngọc Linh  huyện Vị Xuyên</t>
  </si>
  <si>
    <t>xã Ngọc Linh  huyện Vị Xuyên</t>
  </si>
  <si>
    <t>CNSH thôn Bản Lầu, Nà Thuông, Bản Mạ xã Kim Linh, huyện Vị Xuyên</t>
  </si>
  <si>
    <t>xã Kim Linh, huyện Vị Xuyên</t>
  </si>
  <si>
    <t>CNSH trung tâm xã Ngọc Minh, huyện Vị Xuyên</t>
  </si>
  <si>
    <t>xã Ngọc Minh, huyện Vị Xuyên</t>
  </si>
  <si>
    <t>CNSH thôn Nậm Mòong, Minh Thắng, Tân Tạo, Minh Thành, xã Việt Vinh huyện Bắc Quang</t>
  </si>
  <si>
    <t>xã Việt Vinh huyện Bắc Quang</t>
  </si>
  <si>
    <t>CNSH thôn Kiều, thôn Cào, thôn Giàn Hạ, xã Tiên Kiều, huyện Bắc Quang</t>
  </si>
  <si>
    <t>xã Tiên Kiều, huyện Bắc Quang</t>
  </si>
  <si>
    <t>CNSH thôn Minh Thành, thôn Mường, xã Bạch Ngọc, huyện Vị Xuyên</t>
  </si>
  <si>
    <t>xã Bạch Ngọc, huyện Vị Xuyên</t>
  </si>
  <si>
    <t>CNSH thôn Ngần Hạ, Nậm Mu, Ngần Trung, Tân Thắng, xã Tân Thành, huyện Bắc Quang</t>
  </si>
  <si>
    <t>xã Tân Thành, huyện Bắc Quang</t>
  </si>
  <si>
    <t>CNSH trung tâm xã Yên Hà, huyện Quang Bình</t>
  </si>
  <si>
    <t>xã Yên Hà, huyện Quang Bình</t>
  </si>
  <si>
    <t>CNSH thôn Phúc Hạ, Hồng Minh, Khuôn Phà xã Tùng Bá, huyện Vị Xuyên</t>
  </si>
  <si>
    <t>xã Tùng Bá, huyện Vị Xuyên</t>
  </si>
  <si>
    <t>CNSH các trường học và khu Trung tâm xã Minh Tân, huyện Vị Xuyên</t>
  </si>
  <si>
    <t>xã Minh Tân, huyện Vị Xuyên</t>
  </si>
  <si>
    <t>CNSH thôn Diếc, xã Bạch Ngọc, huyện Vị Xuyên</t>
  </si>
  <si>
    <t>Cấp nước sinh hoạt thôn Tà Vải, Bản Tùy, Đoàn Kết, xã Ngọc Đường, TP Hà Giang</t>
  </si>
  <si>
    <t>xã Ngọc Đường, TP Hà Giang</t>
  </si>
  <si>
    <t>CNSH khu Trung tâm xã Trung Thành huyện Vị Xuyên</t>
  </si>
  <si>
    <t>xã Trung Thành huyện Vị Xuyên</t>
  </si>
  <si>
    <t>CNSH thôn Vinh Quang, xã Tân Quang, huyện Bắc Quang</t>
  </si>
  <si>
    <t>xã Tân Quang, huyện Bắc Quang</t>
  </si>
  <si>
    <t>CNSH Trung tâm xã Yên Định, huyện Bắc Mê</t>
  </si>
  <si>
    <t>xã Yên Định, huyện Bắc Mê</t>
  </si>
  <si>
    <t>CNSH thôn Tát Cà, Nà Thé xã Tùng Bá huyện Vị Xuyên</t>
  </si>
  <si>
    <t>xã Tùng Bá huyện Vị Xuyên</t>
  </si>
  <si>
    <t>CNSH thôn Mịch A, B xã Thuận Hòa, huyện Vị Xuyên</t>
  </si>
  <si>
    <t>xã Thuận Hòa, huyện Vị Xuyên</t>
  </si>
  <si>
    <t>CNSH  Bản Lầu, Cốc Lải, Bản Khó và trung tâm xã Kim Thạch huyện Vị Xuyên</t>
  </si>
  <si>
    <t>xã Kim Thạch huyện Vị Xuyên</t>
  </si>
  <si>
    <t>CNSH thôn Bản Ngàn, Lùng Bể xã Kim Linh, huyện Vị Xuyên</t>
  </si>
  <si>
    <t xml:space="preserve"> xã Kim Linh, huyện Vị Xuyên</t>
  </si>
  <si>
    <t>CNSH thôn Khai hoang 2, Nà Tậu, trung tâm xã Hữu Vinh, huyện Yên Minh</t>
  </si>
  <si>
    <t>xã Hữu Vinh, huyện Yên Minh</t>
  </si>
  <si>
    <t>CNSH thôn Bản Thăng và Trung tâm xã Tùng Vài, Quản Bạ</t>
  </si>
  <si>
    <t>xã Tùng Vài, Quản Bạ</t>
  </si>
  <si>
    <t xml:space="preserve">CNSH trung tâm xã Mậu Duệ huyện Yên Minh </t>
  </si>
  <si>
    <t xml:space="preserve">xã Mậu Duệ huyện Yên Minh </t>
  </si>
  <si>
    <t>Cấp nước sinh hoạt thôn Lâm, xã Đồng Tâm, Bắc Quang</t>
  </si>
  <si>
    <t>xã Đồng Tâm, Bắc Quang</t>
  </si>
  <si>
    <t>CNSH thôn Tát Khiu, Mường Nam, Noong 1,2 xã Phú Linh, huyện Vị Xuyên</t>
  </si>
  <si>
    <t>xã Phú Linh, huyện Vị Xuyên</t>
  </si>
  <si>
    <t>Cấp nước sinh hoạt thôn Pả Vi, xã Pả Vi, huyện Mèo Vạc</t>
  </si>
  <si>
    <t>xã Pả Vi, huyện Mèo Vạc</t>
  </si>
  <si>
    <t>Cấp nước sinh hoạt thôn Việt Thanh, xã Việt Hồng, huyện Bắc Quang</t>
  </si>
  <si>
    <t>xã Việt Hồng, huyện Bắc Quang</t>
  </si>
  <si>
    <t>CNSH thôn Tiến Yên, thôn Thượng, Thượng Bằng, xã Bằng Lang, huyện Quang Bình</t>
  </si>
  <si>
    <t>CNSH thôn Mường Trung, Mường Bắc, Nà Cáy, Nà Ác và trung tâm xã Phú Linh, huyện Vị Xuyên</t>
  </si>
  <si>
    <t>LẠNG SƠN</t>
  </si>
  <si>
    <t>OP</t>
  </si>
  <si>
    <t>Đạt được</t>
  </si>
  <si>
    <t>.</t>
  </si>
  <si>
    <t>Cấp nước sinh hoạt xã Lương Bằng, huyện Chợ Đồn</t>
  </si>
  <si>
    <t>Cấp nước sinh hoạt xã Nông Hạ, huyện Chợ Mới</t>
  </si>
  <si>
    <t>Cấp nước sinh hoạt xã Ngọc Phái, huyện Chợ Đồn</t>
  </si>
  <si>
    <t>Cấp nước sinh hoạt xã Thuần Mang, huyện Ngân Sơn</t>
  </si>
  <si>
    <t>Cấp nước sinh hoạt xã Phúc Lộc, huyện Ba Bể</t>
  </si>
  <si>
    <t>Cấp nước sinh hoạt xã Đồng Phúc, huyện Ba Bể</t>
  </si>
  <si>
    <t>Cấp nước sinh hoạt xã Mỹ Phương, huyện Ba Bể</t>
  </si>
  <si>
    <t>Cấp nước sinh hoạt xã Vi Hương, huyện Bạch Thông</t>
  </si>
  <si>
    <t>Cấp nước sinh hoạt xã Lục Bình, huyện Bạch Thông</t>
  </si>
  <si>
    <t>Cấp nước sinh hoạt xã Kim Lư, huyện Na Rì</t>
  </si>
  <si>
    <t>Cấp nước sinh hoạt xã Cường Lợi, huyện Na Rì</t>
  </si>
  <si>
    <t>Cấp nước sinh hoạt xã Yên Hân, huyện Chợ Mới</t>
  </si>
  <si>
    <t>Truyền thông qua sóng phát thanh</t>
  </si>
  <si>
    <t>Cấp nước sinh hoạt Xã Dương Phong, huyện Bạch Thông</t>
  </si>
  <si>
    <t>Xã Dương Phong, huyện Bạch Thông</t>
  </si>
  <si>
    <t>Cấp nước sinh hoạt Xã Bằng Phúc, huyện Chợ Đồn</t>
  </si>
  <si>
    <t>Xã Bằng Phúc, huyện Chợ Đồn</t>
  </si>
  <si>
    <t>Cấp nước sinh hoạt Xã Vũ Loan, huyện Na Rì</t>
  </si>
  <si>
    <t>Xã Vũ Loan, huyện Na Rì</t>
  </si>
  <si>
    <t>II</t>
  </si>
  <si>
    <t>I</t>
  </si>
  <si>
    <t>III</t>
  </si>
  <si>
    <t>Xã Tức Tranh huyện Phú Lương</t>
  </si>
  <si>
    <t>Xã Linh Sơn huyện Đồng Hỷ</t>
  </si>
  <si>
    <t>Xã Đông Cao TX Phổ Yên</t>
  </si>
  <si>
    <t>Xã Vạn Phái TX Phổ Yên</t>
  </si>
  <si>
    <t>Doanh nghiệp</t>
  </si>
  <si>
    <t>Không có</t>
  </si>
  <si>
    <t xml:space="preserve">Đạt </t>
  </si>
  <si>
    <t>Xã Thanh Hưng, xã Thanh Luông, huyện Điện Biên</t>
  </si>
  <si>
    <t>Xã Ngối Cáy, huyện Mường Ảng</t>
  </si>
  <si>
    <t>Xã Pú Nhung, huyện Tuần Giáo</t>
  </si>
  <si>
    <t>Xã Nà Sáy, huyện Tuần Giáo</t>
  </si>
  <si>
    <t>Ðạt được</t>
  </si>
  <si>
    <t>PHÚ THỌ</t>
  </si>
  <si>
    <t>REN</t>
  </si>
  <si>
    <t>Hệ thống cấp nước sạch tập trung 10 xã Huyện Tam Nông, Tỉnh Phú Thọ</t>
  </si>
  <si>
    <t>Huyện Tam Nông</t>
  </si>
  <si>
    <t>19,8</t>
  </si>
  <si>
    <t>853,94</t>
  </si>
  <si>
    <t>170,79</t>
  </si>
  <si>
    <t>Mai Châu</t>
  </si>
  <si>
    <t>Đà Bắc</t>
  </si>
  <si>
    <t>Cao Phong</t>
  </si>
  <si>
    <t xml:space="preserve">Công trình cấp nước thôn Marin 1, 2, 3; thôn Ma Sang; thôn Đoàn Kết và trung tâm xã Ia Mrơn, huyện IaPa </t>
  </si>
  <si>
    <t xml:space="preserve">Công trình cấp nước xã Ia Rtô, thị xã AyunPa </t>
  </si>
  <si>
    <t>Công trình cấp nước bơm dẫn làng Siu, xã Ia Me, huyện Chư Prông</t>
  </si>
  <si>
    <t>Công trình cấp nước bơm dẫn làng Ó, Nẽ, Kly, xã Ia Tôr, huyện Chư Prông</t>
  </si>
  <si>
    <t>Công trình cấp nước bơm dẫn thôn Bình An, xã Bàu Cạn, huyện Chư Prông</t>
  </si>
  <si>
    <t>Công trình cấp nước bơm dẫn làng Bi, xã Ia Dom, huyện Đức Cơ</t>
  </si>
  <si>
    <t>Công trình cấp nước bơm dẫn thôn Hòa Sơn, Hòa Thành, xã Ia Phang, huyện Chư Pưh</t>
  </si>
  <si>
    <t>Công trình cấp nước sạch xã Hà Tam, huyện Đak Pơ</t>
  </si>
  <si>
    <t>Sửa chữa Công trình cấp nước sinh hoạt Thăng Lễ, xã Hòa Lễ</t>
  </si>
  <si>
    <t>Xã Hòa Lễ, huyện Krông Bông</t>
  </si>
  <si>
    <t>đạt</t>
  </si>
  <si>
    <t>TTN</t>
  </si>
  <si>
    <t>Sửa chữa  Công trình cấp nước sinh hoạt xã Phú Lộc</t>
  </si>
  <si>
    <t>Xã Phú Lộc, huyện Krông Năng</t>
  </si>
  <si>
    <t>Nâng cấp, sửa chữa Công trình cấp nước sinh hoạt xã Dliê Ya</t>
  </si>
  <si>
    <t>Xã Dliê Ya, huyện Krông Năng</t>
  </si>
  <si>
    <t>Nâng cấp, sửa chữa Công trình cấp nước sinh hoạt xã Ea Hồ</t>
  </si>
  <si>
    <t>Xã Ea Hồ, huyện Krông Năng</t>
  </si>
  <si>
    <t>Nâng cấp, mở rộng Công trình cấp nước sinh hoạt xã Ea Tul</t>
  </si>
  <si>
    <t>Xã Ea Tul, huyện Cư Mgar</t>
  </si>
  <si>
    <t>Nâng cấp mở rộng Công trình cấp nước sinh hoạt xã Ea Bar</t>
  </si>
  <si>
    <t>Xã Ea Bar, huyện Buôn Đôn</t>
  </si>
  <si>
    <t>Sửa chữa Công trình cấp nước sinh hoạt xã Hòa Xuân</t>
  </si>
  <si>
    <t>xã Hòa Xuân, TP Buôn Ma Thuột</t>
  </si>
  <si>
    <t>Sửa chữa Công trình cấp nước sinh hoạt Xã Bông Krang</t>
  </si>
  <si>
    <t>Xã Bông Krang, huyện Lắk</t>
  </si>
  <si>
    <t>Nâng cấp, mở rộng Công trình cấp nước Krông Kmar</t>
  </si>
  <si>
    <t>Huyện Krông Bông</t>
  </si>
  <si>
    <t>Sửa chữa Công trình CNSH Buôn Kbu, xã Hòa Khánh</t>
  </si>
  <si>
    <t>Sửa chữa Công trình cấp nước sinh hoạt Hoà Bình 1,2,3 xã Đắk Liêng và CTCN sinh hoạt Đông Tân Giang xã Buôn Tría</t>
  </si>
  <si>
    <t>xã Buôn Tría, huyện Lắk</t>
  </si>
  <si>
    <t xml:space="preserve">Công trình cấp nước sinh hoạt xã Hòa Thành, </t>
  </si>
  <si>
    <t>xã Hòa Thành, huyện Krông Bông</t>
  </si>
  <si>
    <t>Công trình cấp nước sinh hoạt xã Tân Tiến</t>
  </si>
  <si>
    <t>Thị trấn Krông Kmar, h.Krông xã Tân Tiến, huyện Krông PắcBông</t>
  </si>
  <si>
    <t>Công trình cấp nước sinh hoạt  xã Ea Ral</t>
  </si>
  <si>
    <t>xã Ea Ral, Huyện Ea Hleo</t>
  </si>
  <si>
    <t>xã Ea Bông, huyện Krông Ana</t>
  </si>
  <si>
    <t xml:space="preserve">Công trình cấp nước sinh hoạt xã Dang Kang, </t>
  </si>
  <si>
    <t>xã Dang Kang, huyện Krông Bông</t>
  </si>
  <si>
    <t xml:space="preserve">Công trình cấp nước sinh hoạt  xã Bình Hòa, </t>
  </si>
  <si>
    <t>xã Bình Hòa, huyện Krông Ana</t>
  </si>
  <si>
    <t>Công trình cấp nước sinh hoạt xã Chư Kbô</t>
  </si>
  <si>
    <t>xã Chư Kbô, h.Krông Búk</t>
  </si>
  <si>
    <t>Công trình cấp nước sinh hoạt xã Cư Bao</t>
  </si>
  <si>
    <t>xã Cư Bao, Thị xã Buôn Hồ</t>
  </si>
  <si>
    <t>Công trình cấp nước  sinh hoạt xã Ea Siên</t>
  </si>
  <si>
    <t>xã Ea Siên, Thị xã Buôn Hồ</t>
  </si>
  <si>
    <t>xã Quảng điền, huyện Krông Ana</t>
  </si>
  <si>
    <t>xã Cư Elang, huyện Ea Kar</t>
  </si>
  <si>
    <t>CTCN sinh hoạt xã Ea Yiêng, huyện Krông Pắk</t>
  </si>
  <si>
    <t>xã Ea Yiêng, huyện Krông Pắk</t>
  </si>
  <si>
    <t>Hội nghị thông tin về Chương trình, thông tin sơ bộ về dự án tại xã; Họp dân thống nhất nhu cầu dùng nước sạch, triển khai một số nội dung liên quan đến Chương trình; Điều tra, khảo sát nhu cầu sử dụng nước sạch của người dân; Họp thông báo phương án, hồ sơ thiết kế CTCN; Họp triển khai kế hoạch xây dựng CTCN; Phát thanh tuyên truyền qua hệ thống loa phát thanh các nội dung về Chương trình kinh phí, giá nước, trách nhiệm các bên...</t>
  </si>
  <si>
    <t>Hội nghị thông tin về Chương trình, thông tin sơ bộ về dự án tại xã; Họp dân thống nhất nhu cầu dùng nước sạch, triển khai một số nội dung liên quan đến Chương trình; Điều tra, khảo sát nhu cầu sử dụng nước sạch của người dân; Họp thông báo phương án, hồ sơ thiết kế CTCN; Họp triển khai kế hoạch xây dựng CTCN; Phát thanh tuyên truyền qua hệ thống loa phát thanh các nội dung về Chương trình, kinh phí, giá nước, trách nhiệm các bên...</t>
  </si>
  <si>
    <t>ĐAK NONG</t>
  </si>
  <si>
    <t>chưa</t>
  </si>
  <si>
    <t>DN</t>
  </si>
  <si>
    <t>Rồi</t>
  </si>
  <si>
    <t>Kế hoạch thực hiện chương trình năm 2019. Số 3452/KH-UBND ngày 17/8/2018</t>
  </si>
  <si>
    <t>17/8/2018</t>
  </si>
  <si>
    <t>http://snnptnt.binhthuan.gov.vn/wps/portal/home/tintuc/!ut/p/c5/04_SB8K8xLLM9MSSzPy8xBz9CP0os3hfRxMDTyNnA3cLPzdDA88woxBfc89gQx9zA6B8JE75AD8TArrDQfbh1w-SN8ABHA30_Tzyc1P1C3IjDLJMHBUBdZF4Bg!!/dl3/d3/L3dDb0EvUU5RTGtBISEvWUZSdndBISEvNl9NQTQwSTJDMEc4TkYxMElWMlR</t>
  </si>
  <si>
    <t>Công bố công khai ngay sau UBND tỉnh phê duyệt</t>
  </si>
  <si>
    <t>Báo cáo chương trình năm 2018 đang thực hiện</t>
  </si>
  <si>
    <t>Sau khi Báo cáo được ban hành. Địa điểm công bố báo cáo chương trình hàng năm ở cấp tỉnh (đường link, website): Sở Nông nghiệp và PTNT (snnptnt.binhthuan.gov.vn/wps/portal/home/tintuc)</t>
  </si>
  <si>
    <t>1094/UBND-NNTN, ngày 17/7/2018</t>
  </si>
  <si>
    <t>20/7/2018</t>
  </si>
  <si>
    <t>http://sonongnghiep.hoabinh.gov.vn/vanbanphapquy/van bancuatinh/1094</t>
  </si>
  <si>
    <t>2397/SNN-NSH ngày 21/12/2018</t>
  </si>
  <si>
    <t>http://sonongnghiep.hoabinh.gov.vn/vanbanphapquy</t>
  </si>
  <si>
    <t>QĐ số 994/QĐ-UBND ngày 29/5/2018</t>
  </si>
  <si>
    <t>30/5/2018</t>
  </si>
  <si>
    <t>15/10/2018</t>
  </si>
  <si>
    <t>BC số 35/BC-SNN ngày 30/01/2018</t>
  </si>
  <si>
    <t>KH số 1596/KH-SNN ngày 10/9/2018</t>
  </si>
  <si>
    <t>KH số 1644/KH-SNN ngày 14/9/2018</t>
  </si>
  <si>
    <t>23/7/2018</t>
  </si>
  <si>
    <t>28/12/2018</t>
  </si>
  <si>
    <t xml:space="preserve">Kế hoạc số 2321/KH-UBND ngày 30/7/2018 </t>
  </si>
  <si>
    <t>29/11/2018</t>
  </si>
  <si>
    <t>http://sonongnghiep.caobang.gov.vn/node/640442</t>
  </si>
  <si>
    <t>https://sonnptnt.backan.gov.vn/Pages/tin-chuyen-nganh-214/nuoc-sinh-hoat-vs-mtnt-238</t>
  </si>
  <si>
    <t>Kế hoạch số 331/KH-UBND ngày 13/02/2018</t>
  </si>
  <si>
    <t>15/3/2018</t>
  </si>
  <si>
    <t>Snnptnt.gialai.gov.vn – Quy hoạch , Kế hoạch ngành</t>
  </si>
  <si>
    <t xml:space="preserve">BÁO CÁO HỢP NHẤT KẾT QUẢ THỰC HIỆN NĂM 2018
CHƯƠNG TRÌNH MỞ RỘNG QUY MÔ VỆ SINH VÀ CẤP NƯỚC DỰA TRÊN KẾT QUẢ TẠI 21 TỈNH DO WB TÀI TRỢ
</t>
  </si>
  <si>
    <t>KẾT QUẢ THỰC HIỆN CÁC CHỈ SỐ GIẢI NGÂN 21 TỈNH NĂM 2018</t>
  </si>
  <si>
    <t>Tổng hợp tiến độ thực hiện của 21 tỉnh</t>
  </si>
  <si>
    <t>Kết quả giải ngân 2018</t>
  </si>
  <si>
    <t>Kế hoạch</t>
  </si>
  <si>
    <t xml:space="preserve">Kết quả </t>
  </si>
  <si>
    <t>Tỷ lệ %</t>
  </si>
  <si>
    <t>DLI 1.1. Kế hoạch truyền thông thay đổi hành vi đã  phê duyệt được thực hiện ở tỉnh</t>
  </si>
  <si>
    <t>DLI 1.2. Số xã mới đạt được vệ sinh toàn xã</t>
  </si>
  <si>
    <t>DLI 1.3. Số đấu nối cấp nước tới hộ gia đình được cải tạo hay mới xây dựng đang hoạt động</t>
  </si>
  <si>
    <t>DLI 2.1. Số hộ gia đình trong tỉnh có hệ thống nước bền vững</t>
  </si>
  <si>
    <t>DLI 2.2. Số xã đạt được tình trạng vệ sinh toàn xã cách đây 02 năm dương lịch, nơi tất cả các mẫu giáo, trường tiểu học và trung học và trung tâm y tế duy trì được tình trạng vệ sinh</t>
  </si>
  <si>
    <t>DLI 3.1. Số kế hoạch và Báo cáo Chương trình hàng năm được công bố công khai</t>
  </si>
  <si>
    <t>DLI 3.2. Số kế hoạch phát triển năng lực hàng năm đã phê duyệt được thực hiện</t>
  </si>
  <si>
    <t>Tổng hợp tiến độ từng tỉnh</t>
  </si>
  <si>
    <t>4. Tỉnh: Bắc Giang</t>
  </si>
  <si>
    <t>5. Tỉnh: Hòa Bình</t>
  </si>
  <si>
    <t>6. Lai Châu</t>
  </si>
  <si>
    <t>7. Yên Bái</t>
  </si>
  <si>
    <t>8. Tỉnh Điện Biên</t>
  </si>
  <si>
    <t>10. Tỉnh Lào Cai</t>
  </si>
  <si>
    <t>12. Tỉnh Cao Bằng</t>
  </si>
  <si>
    <t>(Báo cáo chi tiết của 21 tỉnh theo file đính kèm)</t>
  </si>
  <si>
    <t xml:space="preserve">BÁO CÁO HỢP NHẤT KẾT QUẢ THỰC HIỆN NĂM 2018
CHƯƠNG TRÌNH MỞ RỘNG QUY MÔ VỆ SINH VÀ CẤP NƯỚC DỰA TRÊN KẾT QUẢ TẠI 21 TỈNH </t>
  </si>
  <si>
    <t>Trung tâm Nước SH&amp;VSMTNT</t>
  </si>
  <si>
    <t>Xã Hoà Bình huyện Đồng Hỷ</t>
  </si>
  <si>
    <t>Xã Tiên Phong</t>
  </si>
  <si>
    <t>Xã Cổ Lũng  huyện Phú Lương</t>
  </si>
  <si>
    <t>Xã Cù Vân-Hà Thượng-An Khánh huyện Đại Từ và xã Sơn Cẩm huyện Phú Lương</t>
  </si>
  <si>
    <t>Người hưởng lợi PDO1</t>
  </si>
  <si>
    <t>xã VSTX PDO3</t>
  </si>
  <si>
    <t xml:space="preserve">BCC tỉnh, huyện xã </t>
  </si>
  <si>
    <t>BCC trường học</t>
  </si>
  <si>
    <t>BCC trạm y tê</t>
  </si>
  <si>
    <t>Giới cấp nước</t>
  </si>
  <si>
    <t xml:space="preserve">Công cộng có công trình </t>
  </si>
  <si>
    <t>Phản hồi người hưởng lợi</t>
  </si>
  <si>
    <t>BC</t>
  </si>
  <si>
    <t>Nữ</t>
  </si>
  <si>
    <t>Bắc Kan</t>
  </si>
  <si>
    <t>Đăk Nông</t>
  </si>
  <si>
    <t>Đăk Lăk</t>
  </si>
  <si>
    <t>Ninh Thuận</t>
  </si>
  <si>
    <t xml:space="preserve"> Lâm Đồng</t>
  </si>
  <si>
    <t>Chưa thực hiện</t>
  </si>
  <si>
    <t>85,8</t>
  </si>
  <si>
    <t>Doanh thu tiền nước (triệu đồng)</t>
  </si>
  <si>
    <t>Tu Tra</t>
  </si>
  <si>
    <t>76,1</t>
  </si>
  <si>
    <t>63,9</t>
  </si>
  <si>
    <t>&lt;20%</t>
  </si>
  <si>
    <t>Chưa cập nhật</t>
  </si>
  <si>
    <t>Trung tâm nước sạch và Vệ sinh môi trường nông thôn (IND)</t>
  </si>
  <si>
    <t>Hướng dẫn người dân sử dụng nước tiết kiệm và bảo quản đồng hồ nước</t>
  </si>
  <si>
    <t>tổng hộ</t>
  </si>
  <si>
    <t>số hộ nữ là chủ hộ</t>
  </si>
  <si>
    <t>hộ DTTS</t>
  </si>
  <si>
    <t>PDO5</t>
  </si>
  <si>
    <t>BCC cấp quốc gia</t>
  </si>
  <si>
    <t>STT</t>
  </si>
  <si>
    <t>số trả lời</t>
  </si>
  <si>
    <t>số đề xuất và dự thầu nhận được</t>
  </si>
  <si>
    <t>số đề xuất và dự thầu đánh giá</t>
  </si>
  <si>
    <t>Tham vấn DTTS</t>
  </si>
  <si>
    <t>BCC</t>
  </si>
  <si>
    <t>Công văn số 138/UBND-NL ngày 17/01/2019 của UBND tỉnh Gia Lai</t>
  </si>
  <si>
    <t>http://www.snnptnt.gialai.gov.vn - Mục Văn bản/Văn bản của tỉnh</t>
  </si>
  <si>
    <t>thưc hien 2019</t>
  </si>
  <si>
    <t>Kế hoạch báo cáo công bố</t>
  </si>
  <si>
    <t>Đơn khiếu nại</t>
  </si>
  <si>
    <t>Vốn sự nghiệp</t>
  </si>
  <si>
    <t>Vốn đầu tư</t>
  </si>
  <si>
    <t>phân bổ</t>
  </si>
  <si>
    <t>giải ngân</t>
  </si>
  <si>
    <t>Lạng sơn</t>
  </si>
  <si>
    <t>Công trình 1: CNSH khu trung tâm xã Xuân Giang, huyện Quang Bình</t>
  </si>
  <si>
    <t>0 </t>
  </si>
  <si>
    <t> 0</t>
  </si>
  <si>
    <t>8.024 </t>
  </si>
  <si>
    <t>8.024  </t>
  </si>
  <si>
    <t>Công trình 2: CNSH khu trung tâm xã Tiên Yên, Quang Bình</t>
  </si>
  <si>
    <t>7.957 </t>
  </si>
  <si>
    <t>Công trình 3: CNSH khu trung tâm xã Tân Bắc, Quang Bình</t>
  </si>
  <si>
    <t>7.685 </t>
  </si>
  <si>
    <t>7.685  </t>
  </si>
  <si>
    <t>Công trình 4: CNSH thôn Bản Cườm 1, thôn Nà Báu  xã Ngọc Đường, TP Hà Giang</t>
  </si>
  <si>
    <t>570 </t>
  </si>
  <si>
    <t>Công trình 5:  CNSH thôn Vĩnh Trà, Vĩnh Tâm, Vĩnh Thành, xã Vĩnh Phúc, huyện Bắc Quang</t>
  </si>
  <si>
    <t>Công trình 6: CNSH khu trung tâm xã Bằng Lang, Quang Bình</t>
  </si>
  <si>
    <t>Công trình 7: CNSH thôn Vinh Ngọc, thôn Xuân Hòa, xã Tân Quang,  Bắc Quang</t>
  </si>
  <si>
    <t>Công trình 8: CNSH khu trung tâm xã Tân Trịnh Quang Bình</t>
  </si>
  <si>
    <t>Công trình 9: CNSH trung tâm xã Việt Vinh, huyện Bắc Quang</t>
  </si>
  <si>
    <t>Công trình 10: CNSH thôn Vĩnh chùa, Vĩnh gia, Vĩnh Xuân, Vĩnh Ban xã Vĩnh Phúc, Bắc Quang.</t>
  </si>
  <si>
    <t>Công trình 11: CNSH Trung tâm xã Ngọc Linh  huyện Vị Xuyên</t>
  </si>
  <si>
    <t>Công trình 12: CNSH thôn Bản Lầu, Nà Thuông, Bản Mạ xã Kim Linh, huyện Vị Xuyên</t>
  </si>
  <si>
    <t>Công trình 13: CNSH trung tâm xã Ngọc Minh, huyện Vị Xuyên</t>
  </si>
  <si>
    <t>Công trình 14: CNSH thôn Nậm Mòong, Minh Thắng, Tân Tạo, Minh Thành, xã Việt Vinh huyện Bắc Quang</t>
  </si>
  <si>
    <t>Công trình 15: CNSH thôn Kiều, thôn Cào, thôn Giàn Hạ, xã Tiên Kiều, huyện Bắc Quang</t>
  </si>
  <si>
    <t xml:space="preserve">Công trình 16: CNSH thôn Minh Thành, thôn Mường, xã Bạch Ngọc, huyện Vị Xuyên </t>
  </si>
  <si>
    <t>Công trình 17: CNSH thôn Ngần Hạ, Nậm Mu, Ngần Trung, Tân Thắng, xã Tân Thành, huyện Bắc Quang</t>
  </si>
  <si>
    <t>Công trình 18: CNSH thôn Phúc Hạ, Hồng Minh, Khuôn Phà xã Tùng Bá, huyện Vị Xuyên</t>
  </si>
  <si>
    <t>Công trình 19: CNSH trung tâm xã Yên Hà, huyện Quang Bình</t>
  </si>
  <si>
    <t>Công trình 20: CNSH khu Trung tâm xã Minh Tân, huyện Vị Xuyên</t>
  </si>
  <si>
    <t>Công trình 21: CNSH thôn Diếc, xã Bạch Ngọc, huyện Vị Xuyên</t>
  </si>
  <si>
    <t>Công trình 22: Cấp nước sinh hoạt thôn Tà Vải, Bản Tùy, Đoàn Kết, xã Ngọc Đường, TP Hà Giang</t>
  </si>
  <si>
    <t xml:space="preserve">                  -   </t>
  </si>
  <si>
    <t>CNSH khu trung tâm xã Xuân Giang, huyện Quang Bình</t>
  </si>
  <si>
    <t>CNSH khu trung tâm xã Tiên Yên, Quang Bình</t>
  </si>
  <si>
    <t>CNSH khu trung tâm xã Tân Bắc, Quang Bình</t>
  </si>
  <si>
    <t>CNSH thôn Bản Cườm 1, thôn Nà Báu  xã Ngọc Đường, TP Hà Giang</t>
  </si>
  <si>
    <t>CNSH thôn Vĩnh Trà, Vĩnh Tâm, Vĩnh Thành, xã Vĩnh Phúc, huyện Bắc Quang</t>
  </si>
  <si>
    <t>CNSH khu trung tâm xã Bằng Lang, Quang Bình</t>
  </si>
  <si>
    <t>CNSH thôn Vinh Ngọc, thôn Xuân Hòa, xã Tân Quang,  Bắc Quang</t>
  </si>
  <si>
    <t>CNSH khu trung tâm xã Tân Trịnh Quang Bình</t>
  </si>
  <si>
    <t>CNSH trung tâm xã Việt Vinh, huyện Bắc Quang</t>
  </si>
  <si>
    <t>CNSH thôn Vĩnh chùa, Vĩnh gia, Vĩnh Xuân, Vĩnh Ban xã Vĩnh Phúc, Bắc Quang.</t>
  </si>
  <si>
    <t>CNSH khu Trung tâm xã Minh Tân, huyện Vị Xuyên</t>
  </si>
  <si>
    <t>IV</t>
  </si>
  <si>
    <t>V</t>
  </si>
  <si>
    <t>VII</t>
  </si>
  <si>
    <t>VIII</t>
  </si>
  <si>
    <t>XI</t>
  </si>
  <si>
    <t>XII</t>
  </si>
  <si>
    <t>XIII</t>
  </si>
  <si>
    <t>XIIII</t>
  </si>
  <si>
    <t>XV</t>
  </si>
  <si>
    <t>XVI</t>
  </si>
  <si>
    <t>XVII</t>
  </si>
  <si>
    <t>XVIII</t>
  </si>
  <si>
    <t>XVIIII</t>
  </si>
  <si>
    <t>XX</t>
  </si>
  <si>
    <t>XXI</t>
  </si>
  <si>
    <t>IX</t>
  </si>
  <si>
    <t>Cải tạo, nâng cấp, mở rộng công trình cấp nước sinh hoạt liên bản xã Mường Sang, huyện Mộc Châu</t>
  </si>
  <si>
    <t>Nước sinh hoạt liên bản xã Chiềng Sơn, huyện Mộc Châu</t>
  </si>
  <si>
    <t>Nước sinh hoạt liên bản xã Chiềng Hắc, huyện Mộc Châu</t>
  </si>
  <si>
    <t>220,66</t>
  </si>
  <si>
    <t>Cải tạo, nâng cấp, mở rộng công trình nước sinh hoạt liên bản xã Đông Sang, huyện Mộc Châu</t>
  </si>
  <si>
    <t>Nước sinh hoạt liên bản xã Chiềng La, huyện Thuận Châu</t>
  </si>
  <si>
    <t>Nước sinh hoạt bản Bó 1, Bó 2, Suối Phày, Đông Lương xã Huy Hạ, huyện Phù Yên</t>
  </si>
  <si>
    <t>Cải tạo, nâng cấp, mở rộng Nước sinh hoạt</t>
  </si>
  <si>
    <t xml:space="preserve"> Liên xã Tông Cọ + Nong Lay, huyện Thuận Châu</t>
  </si>
  <si>
    <t>Cải tạo, nâng cấp, mở rộng nước sinh hoạt liên bản xã Chiềng Khoang, huyện Quỳnh Nhai</t>
  </si>
  <si>
    <t>Nâng cấp, mở rộng công trình cấp nước sinh hoạt liên bản xã Chiềng Khoi, huyện Yên Châu</t>
  </si>
  <si>
    <t>Cải tạo, nâng cấp, mở rộng công trình cấp nước sinh hoạt liên xã Phỏng Lái + Chiềng Pha huyện Thuận Châu</t>
  </si>
  <si>
    <t>Nước sinh hoạt liên bản xã Chiềng Hắc</t>
  </si>
  <si>
    <t>Cải tạo, nâng cấp, mở rộng Nước sinh hoạt  Liên xã Tông Cọ + Nong Lay, huyện Thuận Châu</t>
  </si>
  <si>
    <t>Cải tạo, nâng cấp, mở rộng CT cấp NSH liên xã Phỏng Lái + Chiềng Pha, huyện Thuận Châu</t>
  </si>
  <si>
    <t>Dự án: Nhà vệ sinh trường học xã Chiềng Khương, huyện Sông Mã</t>
  </si>
  <si>
    <t>Dự án: Nhà vệ sinh trường học xã Nậm Ty, huyện Sông Mã</t>
  </si>
  <si>
    <t>Dự án: Nhà vệ sinh trường học xã Mường Sai, huyện Sông Mã</t>
  </si>
  <si>
    <t>Dự án: Nhà vệ sinh trường học xã Yên Hưng, huyện Sông Mã</t>
  </si>
  <si>
    <t>Dự án: Nhà vệ sinh trường học xã Phiêng Luông, huyện Mộc Châu</t>
  </si>
  <si>
    <t>Dự án: Nhà vệ sinh trường học xã Chiềng Sơn, huyện Mộc Châu</t>
  </si>
  <si>
    <t>Dự án: Nhà vệ sinh trường học xã Đông Sang, huyện Mộc Châu</t>
  </si>
  <si>
    <t>Dự án: Nhà vệ sinh trường học xã Mường Sang, huyện Mộc Châu</t>
  </si>
  <si>
    <t>Dự án: Nhà vệ sinh trường học xã Chiềng Pằn, huyện Yên Châu</t>
  </si>
  <si>
    <t>Dự án: Nhà vệ sinh trường học xã Chiềng Sàng, huyện Yên Châu</t>
  </si>
  <si>
    <t>Dự án: Nhà vệ sinh trường học xã Chiềng Khoi, huyện Yên Châu</t>
  </si>
  <si>
    <t>Dự án: Nhà vệ sinh trường học xã Chiềng Đông, huyện Yên Châu</t>
  </si>
  <si>
    <t>Dự án: Nhà vệ sinh trường học xã Huy Tường, huyện Phù Yên</t>
  </si>
  <si>
    <t>Dự án: Nhà vệ sinh trường học xã Quang Huy, huyện Phù Yên</t>
  </si>
  <si>
    <t>Dự án: Nhà vệ sinh trường học xã Chiềng Khoa, huyện Vân Hồ</t>
  </si>
  <si>
    <t>Công trình  cải tạo xây mới 23 nhà vệ sinh trạm y tế xã trên địa bàn tỉnh Sơn La</t>
  </si>
  <si>
    <t>Công trình  cải tạo xây mới 8 nhà vệ sinh trạm y tế xã trên địa bàn tỉnh Sơn La</t>
  </si>
  <si>
    <t>Sửa chữa, nâng cấp công trình cấp nước sinh hoạt Thăng Lễ, xã Hoà Lễ, huyện Krông Bông.</t>
  </si>
  <si>
    <t xml:space="preserve">            -     </t>
  </si>
  <si>
    <t>Nâng cấp, mở rộng Công trình cấp nước sinh hoạt xã Ea Tul, huyện Cư Mgar.</t>
  </si>
  <si>
    <t>Cấp nước sinh hoạt xã Hoà Thành, huyện Krông Bông.</t>
  </si>
  <si>
    <t>Sửa chữa công trình cấp nước sinh hoạt xã Bông Krang, huyện Lắk.</t>
  </si>
  <si>
    <t>không có</t>
  </si>
  <si>
    <t>Cải tạo công trình cấp nước sinh hoạt xã Đức Long, huyện Hòa An, tỉnh Cao Bằng</t>
  </si>
  <si>
    <t> x</t>
  </si>
  <si>
    <t>Cải tạo công trình cấp nước sinh hoạt xã Hoàng Tung, huyện Hòa An, tỉnh Cao Bằng</t>
  </si>
  <si>
    <t>Cải tạo công trình cấp nước sinh hoạt xã Bế Triều, huyện Hòa An, tỉnh Cao Bằng</t>
  </si>
  <si>
    <t>công trình cấp nước sinh hoạt xã Hòa lạc, huyện Hữu Lũng</t>
  </si>
  <si>
    <t>02 </t>
  </si>
  <si>
    <t>325 </t>
  </si>
  <si>
    <t>Công trình cấp nước sinh hoạt xã Hòa Lạc, huyện Hữu Lũng</t>
  </si>
  <si>
    <t>46.000.000 </t>
  </si>
  <si>
    <t>02 hộ </t>
  </si>
  <si>
    <t>Cải tạo sửa chữa công trình cấp nước sinh hoạt xã Đồng Bục, huyện Lộc Bình</t>
  </si>
  <si>
    <t>X </t>
  </si>
  <si>
    <t>Công trình Cấp nước sinh hoạt xã Quyết Thắng, huyện Hữu Lũng</t>
  </si>
  <si>
    <t>45,07</t>
  </si>
  <si>
    <t>87,6</t>
  </si>
  <si>
    <t>59,4</t>
  </si>
  <si>
    <t>Quy tắc thực hành về môi trường được đưa vào tài liệu đấu thầu</t>
  </si>
  <si>
    <t>chủ hộ là nữ</t>
  </si>
  <si>
    <t>x </t>
  </si>
  <si>
    <t>54,6</t>
  </si>
  <si>
    <t>86,8</t>
  </si>
  <si>
    <t>28/2/2019</t>
  </si>
  <si>
    <t>Tiểu dự án Cấp nước SH xã Cổ Lũng</t>
  </si>
  <si>
    <t>31,1</t>
  </si>
  <si>
    <t>410,8</t>
  </si>
  <si>
    <t>466,9</t>
  </si>
  <si>
    <t>Tiểu dự án Cấp nước SH xã Tức Tranh</t>
  </si>
  <si>
    <t>Tiểu dự án Cấp nước SH xã Linh Sơn</t>
  </si>
  <si>
    <t>87,4</t>
  </si>
  <si>
    <t>837,7</t>
  </si>
  <si>
    <t>925,1</t>
  </si>
  <si>
    <t>Tiểu dự án Cấp nước SH xã Hòa Bình</t>
  </si>
  <si>
    <t>755,5</t>
  </si>
  <si>
    <t>538,5</t>
  </si>
  <si>
    <t>1223,3</t>
  </si>
  <si>
    <t>2624,5</t>
  </si>
  <si>
    <t>Công trình cấp nước xã Cổ Lũng huyện Phú Lương</t>
  </si>
  <si>
    <t>Công trình cấp nước xã Phú Lương huyện Phú Lương</t>
  </si>
  <si>
    <t>Công trình cấp nước xã Linh Sơn huyện Đồng Hỷ</t>
  </si>
  <si>
    <t>Công trình cấp nước xã Hòa Bình huyện Đồng Hỷ</t>
  </si>
  <si>
    <t>Công trình cấp nước xã Vạn Phái TX Phổ Yên</t>
  </si>
  <si>
    <t> 205</t>
  </si>
  <si>
    <t>Cải tạo, nâng cấp, mở rộng HT cấp nước SHTT xã An Lập, huyện Sơn Động</t>
  </si>
  <si>
    <t>Cải tạo, nâng cấp, mở rộng HT cấp nước SHTT thị trấn Cầu Gồ, huyện Yên Thế</t>
  </si>
  <si>
    <t>Cải tạo, nâng cấp, mở rộng HT cấp nước SHTT thị trấn Lục Nam, huyện Lục Nam</t>
  </si>
  <si>
    <t>Cải tạo, nâng cấp, mở rộng HT cấp nước SHTT huyện Hiệp Hòa</t>
  </si>
  <si>
    <t>1 </t>
  </si>
  <si>
    <t> 3</t>
  </si>
  <si>
    <t>Không có GPMB</t>
  </si>
  <si>
    <t>90 </t>
  </si>
  <si>
    <t>Chưa đầy đủ</t>
  </si>
  <si>
    <t>Rửa tay tăng (%)</t>
  </si>
  <si>
    <t>Nâng cấp mở rộng công trình nước sinh hoạt xóm 7, 10 và các cơ quan trừơng học xã Lang Quán, huyện Yên Sơn</t>
  </si>
  <si>
    <t>Nâng cấp mở rộng công trình nước sinh hoạt xã Bình Xa, huyện Hàm Yên</t>
  </si>
  <si>
    <t>Nâng cấp mở rộng công trình nước sinh hoạt xã Kim Bình, huyện Chiêm Hóa</t>
  </si>
  <si>
    <t>Nâng cấp, mở rộng công trình cấp nước sinh hoạt xã Đông Lợi, huyện Sơn Dương</t>
  </si>
  <si>
    <t>Nâng cấp, mở rộng công trình cấp nước sinh hoạt  xã Thái Hòa, xã Đức Ninh, huyện Hàm Yên</t>
  </si>
  <si>
    <t>Nâng cấp, mở rộng công trình cấp nước tập trung  xã Minh Quang, xã Trung Hà, huyện Chiêm Hóa</t>
  </si>
  <si>
    <t>Nâng cấp, mở rộng công trình cấp nước sinh hoạt thôn Coóc, thôn Đồng Trang và thôn Yểng xã Hùng Lợi, huyện Yên Sơn</t>
  </si>
  <si>
    <t>Nâng cấp, mở rộng công trình cấp nước tập trung xã Thổ Bình, xã Lăng Can, huyện Lâm Bình</t>
  </si>
  <si>
    <t>Nâng cấp, mở rộng công trình cấp nước sinh hoạt xã Phúc Ninh, Quý Quân, Lực hành, huyện Yên Sơn</t>
  </si>
  <si>
    <t>Nâng cấp, mở rộng công trình cấp nước sinh hoạt xã  Tân An,  xã Hà Lang, huyện Chiêm Hóa</t>
  </si>
  <si>
    <t>Nâng cấp, mở rộng công trình cấp nước xã Yên Hoa, xã Đà Vị, huyện Na Hang</t>
  </si>
  <si>
    <t>Nâng cấp mở rộng công trình cấp nước sinh hoạt xã Tân Tiến, huyện Yên Sơn</t>
  </si>
  <si>
    <t>Nâng cấp, mở rộng công trình cấp nước sinh hoạt xã Nhữ Khê, xã Nhữ Hán, xã Hoàng Khai, huyện Yên Sơn</t>
  </si>
  <si>
    <t>Cấp nước sinh hoạt thôn Cây Chanh 1, thôn Cây Chanh 2, xã Đức Ninh, huyện Hàm Yên</t>
  </si>
  <si>
    <t>Cấp nước sinh hoạt xã Ninh Lai, huyện Sơn Dương</t>
  </si>
  <si>
    <t>Cấp nước sinh hoạt thôn Quân, thôn Toạt và thôn Nà Trang xã Hùng Lợi, huyện Yên Sơn</t>
  </si>
  <si>
    <t>Công trình cấp nước sinh hoạt khu trung tâm xã Nhân Mục, huyện Hàm Yên</t>
  </si>
  <si>
    <t>Cấp nước sinh hoạt xã Hùng Đức, huyện Hàm Yên</t>
  </si>
  <si>
    <t>Cấp nước sinh hoạt xã Thiện Kế, huyện Sơn Dương</t>
  </si>
  <si>
    <t>Cấp nước sinh hoạt xã Hoàng Khai, huyện Yên Sơn</t>
  </si>
  <si>
    <t>Công trình cấp nước sinh hoạt thôn An Nghĩa, xã Tân Thịnh, huyện Chiêm Hóa</t>
  </si>
  <si>
    <t>Cấp nước sinh hoạt xã Kiến Thiết và thôn đồng cầu, Bình Ca 2, xã Tứ Quận, huyện Yên Sơn</t>
  </si>
  <si>
    <t> 4</t>
  </si>
  <si>
    <t>Sửa chữa cấp nước sinh hoạt thôn An Hòa, xã Y Can, huyện Trấn Yên</t>
  </si>
  <si>
    <t>Sửa chữa công trình cấp nước sinh hoạt thôn 1, xã Hưng Khánh, huyện Trấn Yên</t>
  </si>
  <si>
    <t>Sửa chữa công trình cấp nước sinh hoạt Khe Sanh, xã Gia Hội, huyện Văn Chấn</t>
  </si>
  <si>
    <t>Sửa chữa công trình cấp nước sinh hoạt thôn Thác Vác, xã Đồng Khê, huyện Văn Chấn</t>
  </si>
  <si>
    <t>Sửa chữa mở rộng cấp nước sinh hoạt xã Đông An, huyện Văn Yên</t>
  </si>
  <si>
    <t>Sửa chữa cấp nước sinh hoạt trung tâm xã Yên Phú, huyện Văn Yên</t>
  </si>
  <si>
    <t>Sửa chữa, mở rộng cấp nước sinh hoạt thôn Tân Phong, xã Tân Nguyên, huyện Yên Bình</t>
  </si>
  <si>
    <t>Sửa chữa cấp nước sinh hoạt Khe Cam Kìa, xã An Thịnh, huyện Văn Yên</t>
  </si>
  <si>
    <t>Công trình cấp nước sinh hoạt thôn 3,4, xã  Phong Dụ Thượng, huyện Văn Yên</t>
  </si>
  <si>
    <t>Công trình cấp nước sinh hoạt Khe Đát, xã Tân Đồng, huyện Trấn Yên</t>
  </si>
  <si>
    <t>Cấp nước sinh hoạt thôn Khe Lợ - Khe Dứa, xã Viễn Sơn, huyện Văn Yên</t>
  </si>
  <si>
    <t>Cấp nước sinh hoạt tập trung thôn Ba Khe 2,3, Khe Kẹn, xã Cát Thịnh, huyện Văn Chấn</t>
  </si>
  <si>
    <t>Công trình cấp nước sinh hoạt thôn 3,4, xã Phong Dụ Thượng, huyện Văn Yên</t>
  </si>
  <si>
    <t xml:space="preserve">Xây mới, nâng cấp, cải tạo công trình cấp nước và vệ sinh trạm Y tế các xã </t>
  </si>
  <si>
    <t> 177</t>
  </si>
  <si>
    <t>Nâng cấp SC Công trình cấp NSH trung tâm xã Quài Nưa và các bản lân cận huyện Tuần Giáo</t>
  </si>
  <si>
    <t>Nâng cấp SC Công trình cấp NSH trung tâm xã Mường Lạn và các bản lân cận huyện Mường Ảng</t>
  </si>
  <si>
    <t>Cấp NSH trung tâm xã Noong Hẹt và các bản lân cận huyện Điện Biên</t>
  </si>
  <si>
    <t>Nâng cấp SC Công trình cấp NSH trung tâm xã Chà Cang và các bản lân cận huyện Nậm Pồ</t>
  </si>
  <si>
    <t>Nâng cấp SC Công trình cấp NSH trung tâm xã Na Tông và các bản lân cận huyện Điện Biên</t>
  </si>
  <si>
    <t>Nâng cấp SC Công trình cấp NSH trung tâm xã Mường Nhà và các bản lân cận huyện Điện Biên</t>
  </si>
  <si>
    <t>Cấp NSH trung tâm xã Thanh Hưng, Thanh Hưng và các bản lân cận huyện Điện Biên</t>
  </si>
  <si>
    <t>Nâng cấp SC Công trình cấp NSH trung tâm xã Mường Đun và các bản lân cận huyện Tủa Chùa</t>
  </si>
  <si>
    <t>Cấp NSH cụm bản Trung tâm xã Nậm Tăm huyện Sìn Hồ</t>
  </si>
  <si>
    <t>Cấp NSH bản Đội 4 xã Hồ Thầu huyện Tam Đường</t>
  </si>
  <si>
    <t>Cấp NSH cụm bản Trung tâm xã Thèn Sin huyện Tam Đường</t>
  </si>
  <si>
    <t>Cấp NSH trung tâm xã Sùng Phài huyện Tam Đường</t>
  </si>
  <si>
    <t>Cấp NSH bàn Nga Ba Mường Kim xã Mường Kim huyện Than Uyên</t>
  </si>
  <si>
    <t>Cấp NSH cụm bản Trung tâm xã Mường Than huyện Than Uyên</t>
  </si>
  <si>
    <t>Cấp NSH cụm bản trung tâm xã Mường So huyện Phong Thổ</t>
  </si>
  <si>
    <t>đất công cộng</t>
  </si>
  <si>
    <t xml:space="preserve">Số lượng đào tạo về môi trường </t>
  </si>
  <si>
    <t>Công trình 1: Hệ thống cấp nước sinh hoạt cho các xã: Lương Lỗ, Đỗ Sơn và Đỗ Xuyên - huyện Thanh Ba</t>
  </si>
  <si>
    <t>Công trình 2: Hệ thống cấp nước sinh hoạt xã Bằng Giã, huyện Hạ Hòa</t>
  </si>
  <si>
    <t>05 </t>
  </si>
  <si>
    <t>Công trình: Nước sạch và nhà vệ sinh Trạm Y tế xã Đắk Ring; Hạng mục: Xây mới nhà vệ sinh</t>
  </si>
  <si>
    <t>Công trình: Nước sạch và nhà vệ sinh Trạm Y tế xã Đắk Tăng; Hạng mục: Xây mới nhà vệ sinh và giếng đào</t>
  </si>
  <si>
    <t>Công trình: Nước sạch và nhà vệ sinh Trạm Y tế xã Ngoc Tem; Hạng mục: Xây mới nhà vệ sinh và hệ thống đường ống cấp nước</t>
  </si>
  <si>
    <t>Công trình: Nước sạch và nhà vệ sinh Trạm Y tế xã Măng Cành; Hạng mục: Xây mới nhà vệ sinh và giếng đào</t>
  </si>
  <si>
    <t>Công trình: Nước sạch và nhà vệ sinh Trạm Y tế xã Ia Dal; Hạng mục: Giếng khoan</t>
  </si>
  <si>
    <t>Công trình: Nước sạch và nhà vệ sinh Trạm Y tế xã Ia Tơi; Hạng mục: Giếng Khoan</t>
  </si>
  <si>
    <t>Công trình: Nước sạch và nhà vệ sinh Trạm Y tế xã Ia Dom; Hạng mục: Giếng Khoan</t>
  </si>
  <si>
    <t>Công trình: Nước sạch và nhà vệ sinh Trạm Y tế xã Đăk Choong; Hạng mục: Xây mới nhà vệ sinh</t>
  </si>
  <si>
    <t>Công trình: Nước sạch và nhà vệ sinh Trạm Y tế xã Ngọc Linh; Hạng mục: Giếng Khoan</t>
  </si>
  <si>
    <t>Công trình: Nước sạch và nhà vệ sinh Trạm Y tế xã Đăk Long; Hạng mục: Xây mới nhà vệ sinh và Giếng Khoan</t>
  </si>
  <si>
    <t>Công trình: Nước sạch và nhà vệ sinh Trạm Y tế xã Đăk Môn; Hạng mục: Xây mới nhà vệ sinh</t>
  </si>
  <si>
    <t>Công trình: Nước sạch và nhà vệ sinh Trạm Y tế xã Đăk Kroong; Hạng mục: Xây mới nhà vệ sinh</t>
  </si>
  <si>
    <t>Công trình: Nước sạch và nhà vệ sinh Trạm Y tế xã Đăk Xú; Hạng mục: Xây mới nhà vệ sinh</t>
  </si>
  <si>
    <t>Công trình: Nước sạch và nhà vệ sinh Trạm Y tế xã Kon Đào; Hạng mục: Xây mới nhà vệ sinh</t>
  </si>
  <si>
    <t>Công trình: Nước sạch và nhà vệ sinh Trạm Y tế xã Văn Lem; Hạng mục: Xây mới nhà vệ sinh</t>
  </si>
  <si>
    <t>Công trình: Nước sạch và nhà vệ sinh Trạm Y tế xã Đắk Trăm; Hạng mục: Xây mới nhà vệ sinh</t>
  </si>
  <si>
    <t>Công trình: Nước sạch và nhà vệ sinh Trạm Y tế xã Đắk Na; Hạng mục: Giếng Khoan</t>
  </si>
  <si>
    <t>Công trình: Nước sạch và nhà vệ sinh Trạm Y tế xã Tê Xăng; Hạng mục: Giếng Khoan</t>
  </si>
  <si>
    <t>Công trình: Nước sạch và nhà vệ sinh Trạm Y tế xã Đắk Rơ Ông; Hạng mục: Xây mới nhà vệ sinh</t>
  </si>
  <si>
    <t>Công trình: Nước sạch và nhà vệ sinh Trạm Y tế xã Đăk Tờ Kan; Hạng mục: Xây mới nhà vệ sinh</t>
  </si>
  <si>
    <t>Công trình: Nước sạch và nhà vệ sinh Trạm Y tế xã Đắk Sao; Hạng mục: Xây mới nhà vệ sinh</t>
  </si>
  <si>
    <t>Công trình: Nước sạch và nhà vệ sinh Trạm Y tế xã Văn Xuôi; Hạng mục: Xây mới nhà vệ sinh</t>
  </si>
  <si>
    <t>CNSH xã Hòa Bình, TP Kon Tum</t>
  </si>
  <si>
    <t>CNSH xã Đăk Cấm, Tp Kon Tum</t>
  </si>
  <si>
    <t>CNSH xã Ia Chim, Tp Kon Tum</t>
  </si>
  <si>
    <t>CNSH xã Tân Cảnh, Tp Kon Tum</t>
  </si>
  <si>
    <t xml:space="preserve">CNSH thị trấn Đăk Hà, xã Hà Mòn huyện Đăk Hà </t>
  </si>
  <si>
    <t xml:space="preserve">CNSH thôn Quyết Thắng, thôn 4 và thôn Bình Minh, xã Hà Mòn, huyện Đăk Hà </t>
  </si>
  <si>
    <t>CNSH thôn 1, 2, 2, 3, 4 và 5 xã Đăk Mar, huyện Đăk Hà</t>
  </si>
  <si>
    <t>CNSH xã Đăk Ngọk, huyện Đăk Hà</t>
  </si>
  <si>
    <t>CNSH thôn 1, xã Hà Mòn, huyện Đăk Hà</t>
  </si>
  <si>
    <t>CNSH thôn Kon Gung - Đăk Mút, xã Đăk Mar, huyện Đăk Hà</t>
  </si>
  <si>
    <t>CNSH trung tâm xã Đăk Trăm, huyện Đăk Tô</t>
  </si>
  <si>
    <t>CNSH thôn Kon Lung, xã Đăk Tơ Lung, huyện Kon Rẫy</t>
  </si>
  <si>
    <t>CNSH thôn 4, xã Đăk Pne, huyện Kon Rẫy</t>
  </si>
  <si>
    <t>CNSH thôn 3, 2 xã Đăk Pne, huyện Kon Rẫy</t>
  </si>
  <si>
    <t>CNSH Kon Slak thôn 12, xã Đăk Ruồng, huyện Kon Rẫy</t>
  </si>
  <si>
    <t>CNSH Kon Du thôn 5, xã Tân Lập, huyện Kon Rẫy</t>
  </si>
  <si>
    <t>CNSH thôn Đăk Giá I, Đăk Giá II, xã Đăk Ang, huyện Ngọc Hồi</t>
  </si>
  <si>
    <t>CNSH thôn 1,2,3 xã Ya Xiêr, huyện Sa Thầy</t>
  </si>
  <si>
    <t>CNSH thôn Nhơn Bình xã Sa Nhơn, huyện Sa Thầy</t>
  </si>
  <si>
    <t>CNSH khu giãn dân làng Đăk Wớt xã Hơ Moong, huyện Sa Thầy</t>
  </si>
  <si>
    <t>CNSH trung tâm xã Đăk Sao, huyện Tu Mơ Rông</t>
  </si>
  <si>
    <t>CNSH trung tâm xã Ngọc Yêu, huyện Tu Mơ Rông</t>
  </si>
  <si>
    <t>Đang lựa chọn nhà thầu</t>
  </si>
  <si>
    <t>Ghi chú</t>
  </si>
  <si>
    <t>&lt;5m3/ngay</t>
  </si>
  <si>
    <t> 356</t>
  </si>
  <si>
    <t>trung bình 60 người/cuộc họp/tham vấn cả 2 nội dung 2 và 3</t>
  </si>
  <si>
    <t>Cải tạo hệ thống cấp nước sinh hoạt thôn Nam Thanh, xã Nam Ni'Đia, huyên Krông Nô</t>
  </si>
  <si>
    <t>Cải tạo hệ thống cấp nước sinh hoạt thôn Quảng Hà, xã Nâm Ni'Đia, huyện Krông Nô</t>
  </si>
  <si>
    <t>Cải tạo, nâng cấp, mở rộng các công trình câp nước xã Đawk Ru, huyên Đawk R'lấp</t>
  </si>
  <si>
    <t>Xây mơi công trình cấp nước xã Đak Wer, huyện Đawk R'lâp</t>
  </si>
  <si>
    <t>Cấp nước tập trung khu vực xã Đawk Ha, huyện Đawk Glong</t>
  </si>
  <si>
    <t>cấp nước tập trung khu vực xã Quảng Sơn, huyện Đawk Glong</t>
  </si>
  <si>
    <t>Công trình 1: Mở rộng đấu nối nhà máy nươv1 vùng phụ cận, huyện Đạ Tẻh</t>
  </si>
  <si>
    <t>Công trình 2: Mở rộng hệ thống cấp nước huyện Di Linh</t>
  </si>
  <si>
    <t>44..8</t>
  </si>
  <si>
    <t>Công trình cấp nước xã Tân Xuân, huyện Hàm Tân</t>
  </si>
  <si>
    <t>Công trình cấp nước xã Mương Mán, Hàm Mỹ, Hàm Thạnh</t>
  </si>
  <si>
    <t>6.332,8</t>
  </si>
  <si>
    <t>6.332,8 </t>
  </si>
  <si>
    <r>
      <t xml:space="preserve">       </t>
    </r>
    <r>
      <rPr>
        <sz val="8"/>
        <color indexed="8"/>
        <rFont val="Times New Roman"/>
        <family val="1"/>
      </rPr>
      <t>6.332,8</t>
    </r>
    <r>
      <rPr>
        <b/>
        <sz val="8"/>
        <color indexed="8"/>
        <rFont val="Times New Roman"/>
        <family val="1"/>
      </rPr>
      <t xml:space="preserve">           -   </t>
    </r>
  </si>
  <si>
    <t>01 </t>
  </si>
  <si>
    <t>680.000.000</t>
  </si>
  <si>
    <r>
      <t xml:space="preserve">            </t>
    </r>
    <r>
      <rPr>
        <sz val="10"/>
        <color indexed="8"/>
        <rFont val="Times New Roman"/>
        <family val="1"/>
      </rPr>
      <t>680.000.000</t>
    </r>
  </si>
  <si>
    <t>Công trình 1:  Xây dựng Hệ thống cấp nước sinh hoạt xã Phước Bình</t>
  </si>
  <si>
    <t>Công trình 2: Đấu nối đường ống HTCN Phước Trung cấp cho thôn Suối Le, xã Phước Kháng, huyện Thuận Bắc</t>
  </si>
  <si>
    <t>1388,6</t>
  </si>
  <si>
    <t>Công trình 3: Tu sửa, nâng cấp Hệ thống cấp nước Phước Nhơn - An Nhơn</t>
  </si>
  <si>
    <t>180,12</t>
  </si>
  <si>
    <t>Công trình 3: Đấu nối, mở rộng HTCN Phước Đại - Phước Thành, huyện Bác Ái</t>
  </si>
  <si>
    <t>3583,42</t>
  </si>
  <si>
    <t>Ninh Thuân</t>
  </si>
  <si>
    <t>157,7</t>
  </si>
  <si>
    <t>111,1</t>
  </si>
  <si>
    <t> 45</t>
  </si>
  <si>
    <t>Bảng II-1: Báo cáo khung kết quả chi tiết</t>
  </si>
  <si>
    <t>IV. Quản lý tài chính</t>
  </si>
  <si>
    <t xml:space="preserve">-         Trạm Y tế xã Hát Lừu, Huyện Trạm Tấu </t>
  </si>
  <si>
    <t xml:space="preserve">-         Trạm Y tế xã Minh An, Huyện Văn Chấn </t>
  </si>
  <si>
    <t xml:space="preserve">-         Trạm Y tế xã Suối Giàng , Huyện Văn Chấn </t>
  </si>
  <si>
    <t>-         Trạm Y tế ( PKĐK) Gia Hội, Huyện Văn Chấn</t>
  </si>
  <si>
    <t>-         Trạm Y tế xã Yên Thắng, Huyện Lục Yên</t>
  </si>
  <si>
    <t>-         Trạm Y tế xã Trung Tâm, Huyện Lục Yên</t>
  </si>
  <si>
    <t xml:space="preserve">-         Trạm Y tế xã Nà Hẩu, Huyện Văn Yên </t>
  </si>
  <si>
    <t>-         Trạm Y tế xã Đại Phác, Huyện Văn Yên</t>
  </si>
  <si>
    <t xml:space="preserve">-         Trạm Y tế xã Mỏ Vàng, Huyện Văn Yên </t>
  </si>
  <si>
    <t xml:space="preserve">-         Trạm Y tế xã Minh Quân, Huyện Trấn Yên </t>
  </si>
  <si>
    <t>-         Trạm Y tế xã Tân Nguyên, Huyện Yên Bình</t>
  </si>
  <si>
    <t>-         Trạm Y tế xã Phú Thịnh, Huyện Yên Bình</t>
  </si>
  <si>
    <t xml:space="preserve">Môi trường Giám sát đưa vào báo cáo tiến độ </t>
  </si>
  <si>
    <t>http://sonn.langson.gov.vn/en/node/3554</t>
  </si>
  <si>
    <t>http://w3.lamdong.gov.vn/vi-VN/a/sonnptnt/vanban/Lists/VB%20QPPL/Attachments/1524/994_1.pdf</t>
  </si>
  <si>
    <t>http://w3.lamdong.gov.vn/vi-VN/a/sonnptnt/vanban/Lists/VB%20QPPL/Attachments/1516/1596snn.pdf</t>
  </si>
  <si>
    <t>http://w3.lamdong.gov.vn/vi-VN/a/sonnptnt/vanban/Lists/VB%20QPPL/Attachments/1525/1644snn%20ke%20hoach%20truyen%20thong.pdf</t>
  </si>
  <si>
    <t>Bắc Bình</t>
  </si>
  <si>
    <t>Tánh Linh</t>
  </si>
  <si>
    <t>http://sonongnghiep.caobang.gov.vn/node/640483</t>
  </si>
  <si>
    <t>Công trình dự án khác đưa vào kiểm đếm</t>
  </si>
  <si>
    <t>Dự án Cấp nước sinh hoạt và VSMTNT cụm xã Hà Hiệu và Bành Trạch huyện Ba Bể</t>
  </si>
  <si>
    <t>xã Hà Hiệu và Bành Trạch</t>
  </si>
  <si>
    <t>214,8%</t>
  </si>
  <si>
    <t>http://w3.lamdong.gov.vn/vi-VN/a/sonnptnt/vanban/Lists/VB%20QPPL/Attachments/1414/scan_0001.pdf</t>
  </si>
  <si>
    <t>Dak
lak</t>
  </si>
  <si>
    <t>Lê Hùng Nam</t>
  </si>
  <si>
    <t>TRƯỞNG BAN</t>
  </si>
  <si>
    <t xml:space="preserve">DLI 1.1 Kế hoạch Truyền thông Thay đổi Hành vi đã phê duyệt được thực hiện ở tỉnh </t>
  </si>
  <si>
    <t>DLI 1.2 Số Xã mới đạt được Vệ sinh toàn xã</t>
  </si>
  <si>
    <t>DLI 1.3 Số Đấu nối Cấp nước tới hộ gia đình được cải tạo hay mới xây dựng đang hoạt động</t>
  </si>
  <si>
    <t>DLI 2.1 Số hộ gia đình trong Tỉnh có Hệ thống Nước Bền vững</t>
  </si>
  <si>
    <t>DLI 2.2 Số Xã đã đạt được tình trạng Vệ sinh Toàn xã  cách đây 2 năm dương lịch, nơi tất cả các mẫu giáo, trường tiểu học và trung học và trung tâm y tế duy trì được Tình trạng Vệ sinh</t>
  </si>
  <si>
    <t>DLI 3.1 Số Kế hoạch và Báo cáo Chương trình hàng năm được công bố công khai</t>
  </si>
  <si>
    <t>DLI 3.2 Số Kế hoạch Phát triển Năng Lực Hàng năm đã phê duyệt được thực hiện</t>
  </si>
  <si>
    <t>1. Tỉnh Lạng Sơn</t>
  </si>
  <si>
    <t>Huyện Chi Lăng</t>
  </si>
  <si>
    <t>Xã Mai Sao</t>
  </si>
  <si>
    <t>Xây mới KH 2020</t>
  </si>
  <si>
    <t>Xã Quang Lang</t>
  </si>
  <si>
    <t> 76</t>
  </si>
  <si>
    <t>Xã Chi Lăng</t>
  </si>
  <si>
    <t>Xã Cai Kinh</t>
  </si>
  <si>
    <t>97,2 </t>
  </si>
  <si>
    <t>Huyện Đình Lập</t>
  </si>
  <si>
    <t>Xã Đình Lập</t>
  </si>
  <si>
    <t>Huyện Lộc Bình</t>
  </si>
  <si>
    <t>Xã Đồng Bục</t>
  </si>
  <si>
    <t>Xã Hữu Khánh</t>
  </si>
  <si>
    <t>Xã Tràng Phái</t>
  </si>
  <si>
    <t>Xã Tân Đoàn</t>
  </si>
  <si>
    <t>Bình Gia</t>
  </si>
  <si>
    <t>Xã Tô Hiệu</t>
  </si>
  <si>
    <t> 80 (Đã đạt HGĐ năm 2018)</t>
  </si>
  <si>
    <t>Hợp Thành</t>
  </si>
  <si>
    <t>88.1 (đã đạt HGĐ 2018)</t>
  </si>
  <si>
    <t>xã Đồng Bục, huyện Lộc Bình</t>
  </si>
  <si>
    <t xml:space="preserve">1. Tập huấn sổ tay hướng dẫn thực hiện Chương trình; 
2.Tập huấn nâng cao năng lực cho cán bộ và các tuyên truyền viên tham gia thực hiện Chương trình;
 3.Truyền thông  trên các
Phương  tiện thông  tin
đại chúng; 
4. Tham vấn cộng đồng;
</t>
  </si>
  <si>
    <t>Cấp nước sinh hoạt xã Xuất Lễ, huyện Cao Lộc</t>
  </si>
  <si>
    <t>xã Xuất Lễ, huyện Cao Lộc</t>
  </si>
  <si>
    <t>Cấp nước sinh hoạt xã Yên Bình, huyện Hữu Lũng</t>
  </si>
  <si>
    <t>xã Yên Bình, huyện Hữu Lũng</t>
  </si>
  <si>
    <t>Cải tạo sửa chữa công trình cấp nước sinh hoạt xã Chiến Thắng, huyện Bắc Sơn</t>
  </si>
  <si>
    <t>xã Chiến Thắng, huyện Bắc Sơn</t>
  </si>
  <si>
    <t>Cấp nước sinh hoạt xã Quyết Thắng, huyện Hữu Lũng</t>
  </si>
  <si>
    <t>xã Quyết Thắng, huyện Hữu Lũng</t>
  </si>
  <si>
    <t>Cấp nước sinh hoạt xã Bằng Hữu, huyện Chi Lăng</t>
  </si>
  <si>
    <t>xã Bằng Hữu, huyện Chi Lăng</t>
  </si>
  <si>
    <t>Cấp nước sinh hoạt xã Nhân Lý, Bắc Thuỷ huyện Chi Lăng</t>
  </si>
  <si>
    <t xml:space="preserve"> xã Nhân Lý, Bắc Thuỷ huyện Chi Lăng</t>
  </si>
  <si>
    <t>Xã Hòa Lạc, huyện Hữu Lũng</t>
  </si>
  <si>
    <t>Cải tạo, sửa chữa CT Cấp nước SH Tri  lễ, yên phúc huyện Văn Quan</t>
  </si>
  <si>
    <t>Xã Tri Lễ, Yên Phúc, huyện Văn Quan</t>
  </si>
  <si>
    <t>Cải tạo, sửa chữa CT Cấp nước SH xã Thiện Long, Tô Hiệu, Hồng Phong huyện Bình Gia</t>
  </si>
  <si>
    <t>Xã Thiện Long, Tô Hiệu, Hồng Phong huyện Bình Gia</t>
  </si>
  <si>
    <t>Cải tạo sửa chữa CT cấp nước SH xã Chi Lăng huyện Tràng Định</t>
  </si>
  <si>
    <t>Xã Chi Lăng, huyện Tràng Định</t>
  </si>
  <si>
    <t xml:space="preserve"> Cải tạo, sửa chữa Ct nước SH  xã Yên Thịnh,  Yên Vượng huyện Hữu Lũng</t>
  </si>
  <si>
    <t>Xã Yên Thịnh, Yên Vượng, huyện Hữu Lũng</t>
  </si>
  <si>
    <t>Cấp nước sinh hoạt xã Trung Thành, huyện Tràng Định</t>
  </si>
  <si>
    <t>Xã Trung Thành, huyện Tràng Định</t>
  </si>
  <si>
    <t>Cấp nước sinh hoạt xã Đông Quan, huyện Lộc Bình</t>
  </si>
  <si>
    <t>xã Đông Quan, huyện Lộc Bình</t>
  </si>
  <si>
    <t>Cấp nước sinh hoạt  xã Bằng Khánh huyện Lộc Bình</t>
  </si>
  <si>
    <t>Xã Bằng Khánh, huyện Lộc Bình</t>
  </si>
  <si>
    <t>Cấp nước sinh hoạt xã Mông Ân , huyện Bình Gia</t>
  </si>
  <si>
    <t>Xã Mông Ân, huyện Bình Gia</t>
  </si>
  <si>
    <t>Cấp nước sinh hoạt xã Yên Sơn, huyện Hữu Lũng</t>
  </si>
  <si>
    <t>xã Yên Sơn, huyện Hữu Lũng</t>
  </si>
  <si>
    <t>Mở rộng các công trình cấp nước SH thị trấn, thành phố ra vùng nông thôn trên địa bàn tỉnh Lạng sơn giai đoạn I</t>
  </si>
  <si>
    <t>Xã Hồ Sơn huyện Hữu Lũng; xã Quảng Lạc TP Lạng Sơn</t>
  </si>
  <si>
    <t>Cấp nước sinh hoạt xã Tân Lang, huyện Văn Lãng</t>
  </si>
  <si>
    <t xml:space="preserve"> xã Tân Lang, huyện Văn Lãng</t>
  </si>
  <si>
    <t>Total</t>
  </si>
  <si>
    <t>Hữu Lũng</t>
  </si>
  <si>
    <t>Vân Nham</t>
  </si>
  <si>
    <t>Gia Cát</t>
  </si>
  <si>
    <t>Đã công khai</t>
  </si>
  <si>
    <t>Số 43/KH-SNN ngày 26/4/2019</t>
  </si>
  <si>
    <t>26/4/2019</t>
  </si>
  <si>
    <t>http://sonn.langson.gov.vn/en/node/3658</t>
  </si>
  <si>
    <t xml:space="preserve">được công bố công khai </t>
  </si>
  <si>
    <t>Số 469/BC-SNN ngày 28/12/2018</t>
  </si>
  <si>
    <t xml:space="preserve">DLI 1.1Kế hoạch Truyền thông Thay đổi Hành vi đã phê duyệt được thực hiện ở tỉnh </t>
  </si>
  <si>
    <t>DLI 1.2Số Xã mới đạt được Vệ sinh toàn xã</t>
  </si>
  <si>
    <t>DLI 1.3Số Đấu nối Cấp nước tới hộ gia đình được cải tạo hay mới xây dựng đang hoạt động</t>
  </si>
  <si>
    <t>DLI 3.1Số Kế hoạch và Báo cáo Chương trình hàng năm được công bố công khai</t>
  </si>
  <si>
    <t>DLI 3.2Số Kế hoạch Phát triển Năng Lực Hàng năm đã phê duyệt được thực hiện</t>
  </si>
  <si>
    <t>Tỷ lệ % HGĐ có điểm rửa tay XP</t>
  </si>
  <si>
    <t>Tống số học sinh</t>
  </si>
  <si>
    <t>Tổng dân số của xã</t>
  </si>
  <si>
    <t>Huyện Vị Xuyên</t>
  </si>
  <si>
    <t>11,2</t>
  </si>
  <si>
    <t>84,7</t>
  </si>
  <si>
    <t>76,7</t>
  </si>
  <si>
    <t>81,7</t>
  </si>
  <si>
    <t>8,1</t>
  </si>
  <si>
    <t>77,8</t>
  </si>
  <si>
    <t>83,4</t>
  </si>
  <si>
    <t>10,3</t>
  </si>
  <si>
    <t>79,9</t>
  </si>
  <si>
    <t>73,7</t>
  </si>
  <si>
    <t>80,3</t>
  </si>
  <si>
    <t>8,3</t>
  </si>
  <si>
    <t>99,8</t>
  </si>
  <si>
    <t>73,0</t>
  </si>
  <si>
    <t>93,0</t>
  </si>
  <si>
    <t>11,6</t>
  </si>
  <si>
    <t>97,3</t>
  </si>
  <si>
    <t>71,7</t>
  </si>
  <si>
    <t>81,9</t>
  </si>
  <si>
    <t>8,6</t>
  </si>
  <si>
    <t>96,7</t>
  </si>
  <si>
    <t>70,9</t>
  </si>
  <si>
    <t>81,4</t>
  </si>
  <si>
    <t>99,0</t>
  </si>
  <si>
    <t>Kim Linh</t>
  </si>
  <si>
    <t>75,6%</t>
  </si>
  <si>
    <t>82,3%</t>
  </si>
  <si>
    <t>11,3</t>
  </si>
  <si>
    <t>83,2</t>
  </si>
  <si>
    <t>Xín Chải</t>
  </si>
  <si>
    <t>91,1%</t>
  </si>
  <si>
    <t>8,8</t>
  </si>
  <si>
    <t>91,3</t>
  </si>
  <si>
    <t>Thanh Đức</t>
  </si>
  <si>
    <t>95,6%</t>
  </si>
  <si>
    <t>10,5</t>
  </si>
  <si>
    <t>96,5</t>
  </si>
  <si>
    <t>Huyên Bắc Quang</t>
  </si>
  <si>
    <t>71,4</t>
  </si>
  <si>
    <t>84,3</t>
  </si>
  <si>
    <t>75,2</t>
  </si>
  <si>
    <t>82,2</t>
  </si>
  <si>
    <t>12,3</t>
  </si>
  <si>
    <t>98,3</t>
  </si>
  <si>
    <t>70,4</t>
  </si>
  <si>
    <t>13,9</t>
  </si>
  <si>
    <t>64,0</t>
  </si>
  <si>
    <t>73,6</t>
  </si>
  <si>
    <t>81,2</t>
  </si>
  <si>
    <t>5,2</t>
  </si>
  <si>
    <t>90,0</t>
  </si>
  <si>
    <t>70,8</t>
  </si>
  <si>
    <t>82,3</t>
  </si>
  <si>
    <t>96,6</t>
  </si>
  <si>
    <t>77,2</t>
  </si>
  <si>
    <t>81,1</t>
  </si>
  <si>
    <t>6,3</t>
  </si>
  <si>
    <t>99,7</t>
  </si>
  <si>
    <t>71,0</t>
  </si>
  <si>
    <t>17,4</t>
  </si>
  <si>
    <t>72,8</t>
  </si>
  <si>
    <t>80,8</t>
  </si>
  <si>
    <t>4,6</t>
  </si>
  <si>
    <t>94,7</t>
  </si>
  <si>
    <t>16,2</t>
  </si>
  <si>
    <t>74,0</t>
  </si>
  <si>
    <t>15,0</t>
  </si>
  <si>
    <t>24,0</t>
  </si>
  <si>
    <t>12,4</t>
  </si>
  <si>
    <t>Huyện Quang Bình</t>
  </si>
  <si>
    <t>81,3</t>
  </si>
  <si>
    <t>9,5</t>
  </si>
  <si>
    <t>78,6</t>
  </si>
  <si>
    <t>76,14</t>
  </si>
  <si>
    <t>82,14</t>
  </si>
  <si>
    <t>5,6</t>
  </si>
  <si>
    <t>99,2</t>
  </si>
  <si>
    <t>71,30</t>
  </si>
  <si>
    <t>80,30</t>
  </si>
  <si>
    <t>8,5</t>
  </si>
  <si>
    <t>79,1</t>
  </si>
  <si>
    <t>71,8</t>
  </si>
  <si>
    <t>83,8</t>
  </si>
  <si>
    <t>10,4</t>
  </si>
  <si>
    <t>75,1</t>
  </si>
  <si>
    <t>70,94</t>
  </si>
  <si>
    <t>81,97</t>
  </si>
  <si>
    <t>3,4</t>
  </si>
  <si>
    <t>Yên Hà</t>
  </si>
  <si>
    <t>78,5</t>
  </si>
  <si>
    <t>81,6</t>
  </si>
  <si>
    <t>14,5</t>
  </si>
  <si>
    <t>86,1</t>
  </si>
  <si>
    <t>Xuân Minh</t>
  </si>
  <si>
    <t>15,4</t>
  </si>
  <si>
    <t>94,2</t>
  </si>
  <si>
    <t>Tân Bắc</t>
  </si>
  <si>
    <t>14,6</t>
  </si>
  <si>
    <t>88,4</t>
  </si>
  <si>
    <t>Bằng Lang</t>
  </si>
  <si>
    <t>80,6</t>
  </si>
  <si>
    <t>CNSN Thôn Nà Ràng và Trung tâm xã Khuôn Lùng, huyện Xín Mần</t>
  </si>
  <si>
    <t>xã Khuôn Lùng, huyện Xín Mần</t>
  </si>
  <si>
    <t>CNSH Khu trung tâm xã Nà Chì, huyện Xín Mần</t>
  </si>
  <si>
    <t>xã Nà Chì, huyện Xín Mần</t>
  </si>
  <si>
    <t>CNSH Thôn Nậm Am và Trung tâm xã Thượng Sơn, huyện Vị Xuyên</t>
  </si>
  <si>
    <t>xã Thượng Sơn, huyện Vị Xuyên</t>
  </si>
  <si>
    <t>CNSH Trung tâm xã Linh Hồ, huyện Vị Xuyên</t>
  </si>
  <si>
    <t>xã Linh Hồ, huyện Vị Xuyên</t>
  </si>
  <si>
    <t>CNSH Trung tâm xã Yên Cường, huyện Bắc Mê</t>
  </si>
  <si>
    <t>xã Yên Cường, huyện Bắc Mê</t>
  </si>
  <si>
    <t>CNSH Khu Trung tâm xã Tiên Yên, huyện Quang Bình</t>
  </si>
  <si>
    <t>CNSH Trung tâm xã Tân Nam, huyện Quang Bình</t>
  </si>
  <si>
    <t>xã Tân Nam, huyện Quang Bình</t>
  </si>
  <si>
    <t>CNSH Thôn Làng Tấn, Mỏ Sài, khu Trung tâm xã Thanh Vân, huyện Quản Bạ</t>
  </si>
  <si>
    <t>xã Thanh Vân, huyện Quản Bạ</t>
  </si>
  <si>
    <t>CNSH Trung tâm xã Liên Hiệp, huyện Bắc Quang</t>
  </si>
  <si>
    <t>xã Liên Hiệp, huyện Bắc Quang</t>
  </si>
  <si>
    <t>CNSH Trung tâm xã Bàng Hành, huyện Bắc Quang</t>
  </si>
  <si>
    <t>xã Bàng Hành, huyện Bắc Quang</t>
  </si>
  <si>
    <t>CNSH Thôn Thượng Mỹ, Tân Mỹ, Nậm Buông, xã Việt Vinh, huyện Bắc Quang</t>
  </si>
  <si>
    <t>CNSH Trung tâm xã Du Già, huyện Yên Minh</t>
  </si>
  <si>
    <t>xã Du Già, huyện Yên Minh</t>
  </si>
  <si>
    <t>CNSH Thôn Bản Khén và Trung tâm xã Lạc Nông, huyện Bắc Mê</t>
  </si>
  <si>
    <t>xã Lạc Nông, huyện Bắc Mê</t>
  </si>
  <si>
    <t>TỔNG CỘNG</t>
  </si>
  <si>
    <t>Xuân giang</t>
  </si>
  <si>
    <t>Kế hoạch số 214/KH-UBND ngày 23/7/2018 của UBND tỉnh Hà Giang</t>
  </si>
  <si>
    <t>https://snnptnt.hagiang.gov.vn/van-ban?itemId=13782</t>
  </si>
  <si>
    <t xml:space="preserve">Báo cáo số    932/BC-SNN-TTN ngày 31/12  /2019 của Sở NN và PTNT Hà Giang </t>
  </si>
  <si>
    <t>14/2/2020</t>
  </si>
  <si>
    <t>https://snnptnt.hagiang.gov.vn/van-ban?itemId=14200</t>
  </si>
  <si>
    <t>2. Tỉnh: Hà Giang</t>
  </si>
  <si>
    <t>Xã Bành Trạch</t>
  </si>
  <si>
    <t>64,4</t>
  </si>
  <si>
    <t>Xã Mỹ Phương</t>
  </si>
  <si>
    <t>Đạt HGĐ 2017</t>
  </si>
  <si>
    <t>Xã Khang Ninh</t>
  </si>
  <si>
    <t xml:space="preserve">Xã Bằng Vân </t>
  </si>
  <si>
    <t>Xã Thượng Quan</t>
  </si>
  <si>
    <t xml:space="preserve">Đạt HGĐ 2018 </t>
  </si>
  <si>
    <t>Xã Như Cố</t>
  </si>
  <si>
    <t xml:space="preserve"> 100 </t>
  </si>
  <si>
    <t>452 </t>
  </si>
  <si>
    <t xml:space="preserve">Xã Nông Hạ </t>
  </si>
  <si>
    <t>Đạt kiểm đếm 2018</t>
  </si>
  <si>
    <t>761 </t>
  </si>
  <si>
    <t xml:space="preserve">Xã Yên Đĩnh </t>
  </si>
  <si>
    <t xml:space="preserve">Chợ Đồn </t>
  </si>
  <si>
    <t xml:space="preserve">Xã Nam Cường </t>
  </si>
  <si>
    <t xml:space="preserve">Xã Phương Viên </t>
  </si>
  <si>
    <t xml:space="preserve">Na Rì </t>
  </si>
  <si>
    <t xml:space="preserve">Xã Hữu Thác </t>
  </si>
  <si>
    <t xml:space="preserve">Xã Cư Lễ </t>
  </si>
  <si>
    <t>Xã Quang Phong</t>
  </si>
  <si>
    <t>Xã Côn Minh</t>
  </si>
  <si>
    <t xml:space="preserve">Bạch Thông </t>
  </si>
  <si>
    <t xml:space="preserve">Nguyên Phúc </t>
  </si>
  <si>
    <t>76,15</t>
  </si>
  <si>
    <t xml:space="preserve">Pắc Nặm </t>
  </si>
  <si>
    <t xml:space="preserve">Xã Bộc Bố </t>
  </si>
  <si>
    <t>9,4</t>
  </si>
  <si>
    <t>92,6</t>
  </si>
  <si>
    <t>xã Lương Bằng, huyện Chợ Đồn</t>
  </si>
  <si>
    <t>(Kiểm đếm 2018)</t>
  </si>
  <si>
    <t>UBND xã quản lý</t>
  </si>
  <si>
    <t>Truyền thông qua sóng phát thanh, Lắp đặt áp phích tuyên truyền. Tập huấn truyền thông IEC cho tổ quản lý.</t>
  </si>
  <si>
    <t>xã Nông Hạ, huyện Chợ Mới</t>
  </si>
  <si>
    <t>Truyền thông IEC tại xã, Truyền thông qua sóng phát thanh, Lắp đặt áp phích tuyên truyền</t>
  </si>
  <si>
    <t>xã Ngọc Phái, huyện Chợ Đồn</t>
  </si>
  <si>
    <t>xã Thuần Mang, huyện Ngân Sơn</t>
  </si>
  <si>
    <t>Truyền thông qua sóng phát thanh, Lắp đặt áp phích tuyên truyền</t>
  </si>
  <si>
    <t>xã Phúc Lộc, huyện Ba Bể</t>
  </si>
  <si>
    <t>xã Đồng Phúc, huyện Ba Bể</t>
  </si>
  <si>
    <t>xã Mỹ Phương, huyện Ba Bể</t>
  </si>
  <si>
    <t>Truyền thông IEC tại xã, Truyền thông qua sóng phát thanh,  Lắp đặt áp phích tuyên truyền</t>
  </si>
  <si>
    <t>xã Vi Hương, huyện Bạch Thông</t>
  </si>
  <si>
    <t>xã Lục Bình, huyện Bạch Thông</t>
  </si>
  <si>
    <t>Truyền thông IEC tại xã, Truyền thông qua sóng phát thanhTruyền thông qua sóng phát thanh, Lắp đặt áp phích tuyên truyền</t>
  </si>
  <si>
    <t>xã Kim Lư, huyện Na Rì</t>
  </si>
  <si>
    <t>xã Yên Hân, huyện Chợ Mới</t>
  </si>
  <si>
    <t>xã Cường Lợi, huyện Na Rì</t>
  </si>
  <si>
    <t xml:space="preserve">Cấp nước sinh hoạt xã Văn Minh, huyện Na Rì </t>
  </si>
  <si>
    <t>xã Văn Minh, huyện Na Rì</t>
  </si>
  <si>
    <t>Cấp nước sinh hoạt xã Đông Viên, huyện Chợ Đồn</t>
  </si>
  <si>
    <t>xã Đông Viên, huyện Chợ Đồn</t>
  </si>
  <si>
    <t>Cấp nước sinh hoạt xã Quảng Chu, huyện Chợ Mới</t>
  </si>
  <si>
    <t>xã Quảng Chu, huyện Chợ Mới</t>
  </si>
  <si>
    <t>Cấp nước sinh hoạt xã Cao Kỳ, huyện Chợ Mới</t>
  </si>
  <si>
    <t>xã Cao Kỳ, huyện Chợ Mới</t>
  </si>
  <si>
    <t xml:space="preserve">Cấp nước sinh hoạt xã Thượng Giáo, huyện Ba Bể </t>
  </si>
  <si>
    <t>xã Thượng Giáo, huyện Ba Bể</t>
  </si>
  <si>
    <t>Cấp nước sinh hoạt xã Vũ Muộn, huyện Bạch Thông</t>
  </si>
  <si>
    <t>xã Vũ Muộn, huyện Bạch Thông</t>
  </si>
  <si>
    <t>Cấp nước sinh hoạt xã Tân Sơn huyện Chợ Mới</t>
  </si>
  <si>
    <t>xã Tân Sơn huyện Chợ Mới</t>
  </si>
  <si>
    <t>Cấp nước sinh hoạt Xã Mỹ Thanh, huyện Bạch Thông</t>
  </si>
  <si>
    <t>Xã Mỹ Thanh, huyện Bạch Thông</t>
  </si>
  <si>
    <t>Cấp nước sinh hoạt Xã Hoàng Trĩ huyện Ba Bể</t>
  </si>
  <si>
    <t>Xã Hoàng Trĩ huyện Ba Bể</t>
  </si>
  <si>
    <t>Cấp nước sinh hoạt Xã Phương Viên, huyện Chợ Đồn</t>
  </si>
  <si>
    <t>Xã Phương Viên, huyện Chợ Đồn</t>
  </si>
  <si>
    <t>Cấp nước sinh hoạt Xã Đôn Phong, huyện Bạch Thông</t>
  </si>
  <si>
    <t>Xã Đôn Phong, huyện Bạch Thông</t>
  </si>
  <si>
    <t>Cấp nước sinh hoạt xã Lam Sơn huyện Na Rì</t>
  </si>
  <si>
    <t>xã Lam Sơn huyện Na Rì</t>
  </si>
  <si>
    <t>Cải tạo và nâng cấp nước sinh hoạt thôn Thôm Bó, xã Bình Văn, huyện Chợ Mới</t>
  </si>
  <si>
    <t>Xã Bình Văn</t>
  </si>
  <si>
    <t>Cải tạo và nâng cấp nước sinh hoạt thôn Khuân Tắng, xã Bình Văn, huyện Chợ Mới</t>
  </si>
  <si>
    <t> Bạch Thông</t>
  </si>
  <si>
    <t>Cẩm Giàng</t>
  </si>
  <si>
    <t>Hà Hiệu</t>
  </si>
  <si>
    <t>Nông Thịnh</t>
  </si>
  <si>
    <t>Số 306/KH-UBND, ngày 23/8/2018</t>
  </si>
  <si>
    <t>13/6/2019</t>
  </si>
  <si>
    <t>https://sonnptnt.backan.gov.vn/Pages/tin-chuyen-nganh-214/nuoc-sinh-hoat-vs-mtnt-238/ke-hoach-so-360kh-ubnd-ngay-2382018-cua--e4916bb8305e59d0.aspx</t>
  </si>
  <si>
    <t>số  265/UBND-KTTCKT</t>
  </si>
  <si>
    <t>3. Tỉnh: Thái Nguyên</t>
  </si>
  <si>
    <t>Đại Từ</t>
  </si>
  <si>
    <t>Minh Tiến</t>
  </si>
  <si>
    <t>Đồng Hỷ</t>
  </si>
  <si>
    <t>Tân Lợi</t>
  </si>
  <si>
    <t>Định Hóa</t>
  </si>
  <si>
    <t>Phú Đình</t>
  </si>
  <si>
    <t>Phú Lương</t>
  </si>
  <si>
    <t>Yên Ninh</t>
  </si>
  <si>
    <t>Võ Nhai</t>
  </si>
  <si>
    <t>Tràng Xá</t>
  </si>
  <si>
    <t xml:space="preserve">Giới thiệu khái quát về điều kiện tự nhiên, kinh tế, xã hội và sự nghiệp cấp nước sinh hoạt nông thôn tỉnh Thái Nguyên
Giới thiệu về Chương trình Mở rộng quy mô vệ sinh và nước sạch nông thôn dựa trên kết quả, Giới thiệu Kế hoạch Cấp nước an toàn </t>
  </si>
  <si>
    <t>UC,CM</t>
  </si>
  <si>
    <t>Đại Từ</t>
  </si>
  <si>
    <t>Phú Lạc</t>
  </si>
  <si>
    <t>Định Hóa</t>
  </si>
  <si>
    <t>Kim Phượng</t>
  </si>
  <si>
    <t>Đồng Hỷ</t>
  </si>
  <si>
    <t>Khe Mo</t>
  </si>
  <si>
    <t>Phú Lương</t>
  </si>
  <si>
    <t>Phú Đô</t>
  </si>
  <si>
    <t>Vô Tranh</t>
  </si>
  <si>
    <t>Phổ Yên</t>
  </si>
  <si>
    <t>Tiên Phong</t>
  </si>
  <si>
    <t>Võ Nhai</t>
  </si>
  <si>
    <t>La Hiên</t>
  </si>
  <si>
    <t>Số 4156/QĐ-UBND ngày 25/12/2019</t>
  </si>
  <si>
    <t>15/1/2020</t>
  </si>
  <si>
    <t xml:space="preserve">
http://trungtamnuocsachtn.com.vn/V%C4%83n-b%E1%BA%A3n-ph%C3%A1p-quy </t>
  </si>
  <si>
    <t>Tiểu dự án 1: Mở rộng cải  tạo 7 công trình cấp nước sinh hoạt</t>
  </si>
  <si>
    <t>Tiểu dự án 2: Mở rộng cải  tạo 9 công trình cấp nước sinh hoạt</t>
  </si>
  <si>
    <t>Tiểu dự án 3: Cấp nước SH xã Tức Tranh huyện Phú Lương</t>
  </si>
  <si>
    <t>Tiểu dự án cấp nước 4: Cấp nước SH xã Linh Sơn huyện Đồng Hỷ</t>
  </si>
  <si>
    <t>Tiểu dự án cấp nước 10: Cấp nước SH xóm Tân Đô xã Hoà Bình huyện Đồng Hỷ</t>
  </si>
  <si>
    <t>Tiểu dự án cấp nước 5: Cấp nước SH xã Tiên Phong TX Phổ Yên</t>
  </si>
  <si>
    <t>Tiểu dự án cấp nước 6: Cấp nước SH xã Đông Cao TX Phổ Yên</t>
  </si>
  <si>
    <t>Tiểu dự án cấp nước 9: Cấp nước SH xã Cổ Lũng  huyện Phú Lương</t>
  </si>
  <si>
    <t>Tiểu dự án cấp nước 7: Cấp nước sinh hoạt xã Vạn Phái TX Phổ Yên</t>
  </si>
  <si>
    <t>Tiểu dự án cấp nước 8: Cấp nước sinh hoạt cụm xã Cù Vân-Hà Thượng-An Khánh-Sơn Cẩm</t>
  </si>
  <si>
    <t>115/BC-SNN ngày 20/1/2020</t>
  </si>
  <si>
    <t xml:space="preserve">http://trungtamnuocsachtn.com.vn/V%C4%83n-b%E1%BA%A3n-ph%C3%A1p-quy  
http://trungtamnuocsachtn.com.vn/Portals/VBPQ/cv115.pdf </t>
  </si>
  <si>
    <t>Hương Vĩ</t>
  </si>
  <si>
    <t>01 xã đã triển khai nhưng chưa đủ điều kiện để đăng ký kiểm đếm vệ sinh toàn xã</t>
  </si>
  <si>
    <t>5 xã đã đạt vệ sinh toàn xã năm 2018</t>
  </si>
  <si>
    <t>Phồn Xương</t>
  </si>
  <si>
    <t>Hiệp Hòa</t>
  </si>
  <si>
    <t>Đại Thành</t>
  </si>
  <si>
    <t>Hợp Thịnh</t>
  </si>
  <si>
    <t>25 xã đã triển khai và đăng ký kiểm đếm VSTX năm 2019</t>
  </si>
  <si>
    <t>An Dương</t>
  </si>
  <si>
    <t>Tân Trung</t>
  </si>
  <si>
    <t>Lam Cốt</t>
  </si>
  <si>
    <t>Phúc Sơn</t>
  </si>
  <si>
    <t>Việt lập</t>
  </si>
  <si>
    <t>Danh Thắng</t>
  </si>
  <si>
    <t>Thường Thắng</t>
  </si>
  <si>
    <t>Châu Minh</t>
  </si>
  <si>
    <t>Ngọc Sơn</t>
  </si>
  <si>
    <t>Hoàng Thanh</t>
  </si>
  <si>
    <t>Mai Đình</t>
  </si>
  <si>
    <t>Hương Lâm</t>
  </si>
  <si>
    <t>Dự án cải tạo, nâng cấp, mở rộng hệ thống cấp nước SHTT xã An Lạc, xã An Bá, xã Tuấn Đạo, huyện Sơn Động</t>
  </si>
  <si>
    <t>xã An Lạc, xã An Bá, xã Tuấn Đạo, huyện Sơn Động</t>
  </si>
  <si>
    <t>Dự án cải tạo, nâng cấp, mở rộng hệ thống cấp nước SHTT xã Bố Hạ, huyện Yên Thế</t>
  </si>
  <si>
    <t>xã Bố Hạ</t>
  </si>
  <si>
    <t>Dự án Hệ thống cấp nước sinh hoạt tập trung liên xã Phượng Sơn và Quý Sơn, huyện Lục Ngạn</t>
  </si>
  <si>
    <t>xã Phượng Sơn và Quý Sơn</t>
  </si>
  <si>
    <t>Dự án Hệ thống cấp nước sinh hoạt tập trung liên xã Đại Thành và Hợp Thịnh, huyện Hiệp Hòa</t>
  </si>
  <si>
    <t>liên xã Đại Thành và Hợp Thịnh</t>
  </si>
  <si>
    <t>Dự án Hệ thống cấp nước sinh hoạt tập trung liên xã Tam Tiến và Đồng Vương, huyện Yên Thế</t>
  </si>
  <si>
    <t>liên xã Tam Tiến và Đồng Vương</t>
  </si>
  <si>
    <t>Dự án Hệ thống cấp nước  sinh hoạt tập trung liên xã Đông Hưng và Đông Phú, huyện Lục Nam</t>
  </si>
  <si>
    <t>trung liên xã Đông Hưng và Đông Phú</t>
  </si>
  <si>
    <t>Dự án Hệ thống cấp nước sinh hoạt tập trung thôn Đồng Rì, thị trấn Thanh Sơn, huyện Sơn Động</t>
  </si>
  <si>
    <t>thị trấn Thanh Sơn</t>
  </si>
  <si>
    <t>Dự án ngoài Chương trình</t>
  </si>
  <si>
    <t>Dự án cấp nước huyện Việt Yên</t>
  </si>
  <si>
    <t>700 triệu đồng</t>
  </si>
  <si>
    <t>200 triệu đồng</t>
  </si>
  <si>
    <t>Công ty CP Cấp nước và Môi trường đô thị 206</t>
  </si>
  <si>
    <t>56/BC-UBND ngày 18/7/2018</t>
  </si>
  <si>
    <t>https://snnptnt.bacgiang.gov.vn/chi-tiet-tin-tuc/-/asset_publisher/Mx8P0qYgvZWv/content/ke-hoach-chuong-trinh-mo-rong-quy-mo-ve-sinh-va-nuoc-sach-nong-thon-dua-tren-ket-qua-tinh-bac-giang-nam-2019</t>
  </si>
  <si>
    <t>Số 09/BC-TTN ngày 10/01/2020</t>
  </si>
  <si>
    <t>https://snnptnt.bacgiang.gov.vn/chi-tiet-tin-tuc/-/asset_publisher/Mx8P0qYgvZWv/content/
ket-qua-thuc-hien-chuong-trinh-mo-rong-quy-mo-ve-sinh-va-nuoc-sach-nong-thon-dua-tren-ket-qua-vay-von-wb-tinh-bac-giang-nam-2019</t>
  </si>
  <si>
    <t>Lạc Sơn</t>
  </si>
  <si>
    <t>Xã Chí Thiện</t>
  </si>
  <si>
    <t>Xã Yên Nghiệp</t>
  </si>
  <si>
    <t>Xã Tân Mỹ</t>
  </si>
  <si>
    <t>Xã Nhân Nghĩa</t>
  </si>
  <si>
    <t>Xã Xuất Hóa</t>
  </si>
  <si>
    <t>Xã Bình Cảng</t>
  </si>
  <si>
    <t>Xã Bắc Sơn</t>
  </si>
  <si>
    <t>Xã Sào Báy</t>
  </si>
  <si>
    <t>Xã Mỵ Hòa</t>
  </si>
  <si>
    <t>Xã Kim Tiến</t>
  </si>
  <si>
    <t>Xã Thượng Bì</t>
  </si>
  <si>
    <t>Xã Kim Truy</t>
  </si>
  <si>
    <t>Yên Thủy</t>
  </si>
  <si>
    <t>Lạc Thịnh</t>
  </si>
  <si>
    <t>Hữu Lợi</t>
  </si>
  <si>
    <t>Hào Lý</t>
  </si>
  <si>
    <t>Mường Chiềng</t>
  </si>
  <si>
    <t>0,08</t>
  </si>
  <si>
    <t>Tân Pheo</t>
  </si>
  <si>
    <t>8,45</t>
  </si>
  <si>
    <t>4,75</t>
  </si>
  <si>
    <t>Tân Vinh</t>
  </si>
  <si>
    <t xml:space="preserve">Cao Răm </t>
  </si>
  <si>
    <t>Trường Sơn</t>
  </si>
  <si>
    <t>Tân Lạc</t>
  </si>
  <si>
    <t>Nam Sơn</t>
  </si>
  <si>
    <t>Mãn Đức</t>
  </si>
  <si>
    <t>Đông Phong</t>
  </si>
  <si>
    <t>Dũng Phong</t>
  </si>
  <si>
    <t>Mai Hịch</t>
  </si>
  <si>
    <t>Mai Hạ</t>
  </si>
  <si>
    <t>Vạn Mai</t>
  </si>
  <si>
    <t>Xăm Khòe</t>
  </si>
  <si>
    <t>Bao La</t>
  </si>
  <si>
    <t>Mở rộng cấp nước của công trình nhà máy nước thị trấn Lương Sơn để cấp nước sinh hoạt cho các xã Hòa Sơn, xã Nhuân Trạch, huyện Lương Sơn</t>
  </si>
  <si>
    <t>Mở rộng  cấp nước của công trình nhà máy nước thị trấn Cao Phong để cấp nước cho các xã Tân Phong, Tây Phong,huyện Cao Phong</t>
  </si>
  <si>
    <t>Sửa chữa, nâng cấp công trình cấp sinh hoạt xóm Đội 2, xã Bảo Hiệu, huyện Yên Thủy</t>
  </si>
  <si>
    <t>Sửa chữa, nâng cấp công trình cấp nước sinh hoạt xã Đông Bắc, huyện Kim Bôi</t>
  </si>
  <si>
    <t>Sử dụng nguồn nước trạm cấp nước xã Tử Nê để cấp nước sinh hoạt cho các xã Tử Nê, Mãn Đức, huyện Tân Lạc</t>
  </si>
  <si>
    <t>Hòa Sơn, Nhuân Trạch, huyện Lương Sơn</t>
  </si>
  <si>
    <t>Tây Phong, Tân Phong, huyện Cao Phong</t>
  </si>
  <si>
    <t>Bảo Hiệu, huyện Yên Thủy</t>
  </si>
  <si>
    <t>Đông Bắc, Huyện Kim Bôi</t>
  </si>
  <si>
    <t>Tử Nê, Mãn Đức huyện Tân Lạc</t>
  </si>
  <si>
    <t>Trung tâm Nước sạch và vệ sinh MTNT tỉnh Hòa Bình</t>
  </si>
  <si>
    <t xml:space="preserve">Đa công bố công khai </t>
  </si>
  <si>
    <t>1183/UBND-TH ngày 31/7/2019</t>
  </si>
  <si>
    <t>http://sonongnghiep.hoabinh.gov.vn/vanbanphapquy/van bancuatinh.</t>
  </si>
  <si>
    <t xml:space="preserve">      39/SNN-NSH ngày 08/01/2020</t>
  </si>
  <si>
    <t xml:space="preserve">        09/01/2020</t>
  </si>
  <si>
    <t xml:space="preserve"> Hòa Bình</t>
  </si>
  <si>
    <t>Thèn sin</t>
  </si>
  <si>
    <t xml:space="preserve">Trung Đồng </t>
  </si>
  <si>
    <t>Thân Thuộc</t>
  </si>
  <si>
    <t>Phong Thổ</t>
  </si>
  <si>
    <t>Khổng Lào</t>
  </si>
  <si>
    <t>Công trình cấp NSH bản Pa Pe</t>
  </si>
  <si>
    <t>Xã Bình Lư, huyện Tam Đường</t>
  </si>
  <si>
    <t>Công trình cấp NSH bản Huổi Xa</t>
  </si>
  <si>
    <t>Xã Phúc Than, huyện Than Uyên</t>
  </si>
  <si>
    <t>Công trình cấp nước NSH cụm bản xã Pa Tần</t>
  </si>
  <si>
    <t>Xã Pa Tần, huyện Sìn Hồ</t>
  </si>
  <si>
    <t>Công trình cấp NSH bản Trung tâm xã Nậm Hàng</t>
  </si>
  <si>
    <t>Xã Nậm Hàng, huyện Nậm Nhùn</t>
  </si>
  <si>
    <t>Bản Hon</t>
  </si>
  <si>
    <t>Bản Bo</t>
  </si>
  <si>
    <t>Phúc Khoa</t>
  </si>
  <si>
    <t>Nậm Cần</t>
  </si>
  <si>
    <t>Trấn Yên</t>
  </si>
  <si>
    <t>Hòa Cuông</t>
  </si>
  <si>
    <t>18,3</t>
  </si>
  <si>
    <t>28,2</t>
  </si>
  <si>
    <t>Minh Quán</t>
  </si>
  <si>
    <t>23,1</t>
  </si>
  <si>
    <t>2,9</t>
  </si>
  <si>
    <t>Minh Quân</t>
  </si>
  <si>
    <t>25,4</t>
  </si>
  <si>
    <t>Văn Yên</t>
  </si>
  <si>
    <t>An Bình</t>
  </si>
  <si>
    <t>41,2</t>
  </si>
  <si>
    <t>21,4</t>
  </si>
  <si>
    <t>An Thịnh</t>
  </si>
  <si>
    <t>16,9</t>
  </si>
  <si>
    <t>19,5</t>
  </si>
  <si>
    <t>Yên Phú</t>
  </si>
  <si>
    <t>22,8</t>
  </si>
  <si>
    <t>Văn Chấn</t>
  </si>
  <si>
    <t>12,2</t>
  </si>
  <si>
    <t>58,6</t>
  </si>
  <si>
    <t>Thượng Bằng La</t>
  </si>
  <si>
    <t>28,5</t>
  </si>
  <si>
    <t>52,9</t>
  </si>
  <si>
    <t>Sơn A</t>
  </si>
  <si>
    <t>91,0</t>
  </si>
  <si>
    <t>Thị Xã Nghĩa Lộ</t>
  </si>
  <si>
    <t>Nghĩa Phúc</t>
  </si>
  <si>
    <t>15,6</t>
  </si>
  <si>
    <t>84,6</t>
  </si>
  <si>
    <t>Lục Yên</t>
  </si>
  <si>
    <t>Yên Thắng</t>
  </si>
  <si>
    <t>16,6</t>
  </si>
  <si>
    <t>Minh Xuân</t>
  </si>
  <si>
    <t>79,3</t>
  </si>
  <si>
    <t>Trúc Lâu</t>
  </si>
  <si>
    <t>Đã kiểm đếm đạt yêu cầu năm 2018</t>
  </si>
  <si>
    <t>Yên Bình</t>
  </si>
  <si>
    <t>Vĩnh Kiên</t>
  </si>
  <si>
    <t>23,2</t>
  </si>
  <si>
    <t>38,1</t>
  </si>
  <si>
    <t>Phú Thịnh</t>
  </si>
  <si>
    <t>28,6</t>
  </si>
  <si>
    <t>0,43</t>
  </si>
  <si>
    <t>Công trình cấp nước thuộc Chương trình:</t>
  </si>
  <si>
    <t xml:space="preserve"> xã Yên Phú, huyện Văn Yên</t>
  </si>
  <si>
    <t>25% (theo TK)</t>
  </si>
  <si>
    <t>CTCN mới hoạt động , chưa có doanh thu</t>
  </si>
  <si>
    <t>CTCN mới hoạt động, chưa tính được chi phí</t>
  </si>
  <si>
    <t>Tuyên truyền thông qua các cuộc họp dân</t>
  </si>
  <si>
    <t>xã Gia Hội, huyện Văn Chấn</t>
  </si>
  <si>
    <t>20% (theo TK)</t>
  </si>
  <si>
    <t>Mở rộng công trình cấp nước thị trấn Cổ Phúc, huyện Trấn Yên ( cấp cho xã Nga Quán, Minh Quán), tỉnh Yên Bái</t>
  </si>
  <si>
    <t>xã Nga Quán, xã Minh Quán huyện Trấn Yên</t>
  </si>
  <si>
    <t>Công trình đang thi công</t>
  </si>
  <si>
    <t>Cấp nước sinh hoạt Đát Quang, xã Hưng Khánh, huyện Trấn Yên, tỉnh Yên Bái</t>
  </si>
  <si>
    <t>xã Hưng Khánh, huyện Trấn Yên</t>
  </si>
  <si>
    <t>29% (theo TK)</t>
  </si>
  <si>
    <t>Sửa chữa công trình cấp nước sinh hoạt thôn Đát Quang, xã Tân Thịnh, huyện Văn Chấn, tỉnh Yên Bái</t>
  </si>
  <si>
    <t xml:space="preserve"> xã Tân Thịnh, huyện Văn Chấn</t>
  </si>
  <si>
    <t>Sửa chữa công trình cấp nước sinh hoạt Đá Gân, xã Cát Thịnh, huyện Văn Chấn, tỉnh Yên Bái</t>
  </si>
  <si>
    <t>xã Cát Thịnh, huyện Văn Chấn</t>
  </si>
  <si>
    <t>29,9% (theo TK)</t>
  </si>
  <si>
    <t>Sửa chữa cấp nước sinh hoạt Vực Tuần, xã Cát Thịnh, huyện Văn Chấn, tỉnh Yên Bái</t>
  </si>
  <si>
    <t>Sửa chữa công trình cấp nước sinh hoạt thôn Đồng Đắc, xã Cát Thịnh, huyện Văn Chấn, tỉnh Yên Bái</t>
  </si>
  <si>
    <t xml:space="preserve"> xã Cát Thịnh, huyện Văn Chấn</t>
  </si>
  <si>
    <t>Sửa chữa công trình cấp nước sinh hoạt Ngòi Trỏ, xã An Bình, huyện Văn Yên, tỉnh Yên Bái</t>
  </si>
  <si>
    <t>xã An Bình, huyện Văn Yên</t>
  </si>
  <si>
    <t>Công trình cấp nước sử dụng nguồn vốn ngoài Chương trình:</t>
  </si>
  <si>
    <t>Dự án đầu tư xây dựng cụm công trình cấp nước sinh hoạt 03 xã Phù Nham, Thanh Lương, Thạch Lương, huyện Văn Chấn, tỉnh Yên Bái</t>
  </si>
  <si>
    <t>xã Phù Nham, xã Thanh Lương, xã Thạch Lương huyện Văn Chấn</t>
  </si>
  <si>
    <t xml:space="preserve">Yên Bái </t>
  </si>
  <si>
    <t>Quài Tở</t>
  </si>
  <si>
    <t>Mường Ảng</t>
  </si>
  <si>
    <t>Búng Lao</t>
  </si>
  <si>
    <t>Ẳng Tở</t>
  </si>
  <si>
    <t>Luân Giói</t>
  </si>
  <si>
    <t>Si Pa Phìn</t>
  </si>
  <si>
    <t>Nậm Nèn</t>
  </si>
  <si>
    <t>Tủa Chùa</t>
  </si>
  <si>
    <t>Mường Đun</t>
  </si>
  <si>
    <t>Háng Lìa</t>
  </si>
  <si>
    <t>Cấp nước sinh hoạt trung tâm xã Thanh Hưng, Thanh Luông và các bản lân cận, huyện Điện Biên</t>
  </si>
  <si>
    <t>IND</t>
  </si>
  <si>
    <t xml:space="preserve">Nâng cấp SC Công trình cấp NSH trung tâm xã Mường Đun và các bản lân cận huyện Tủa Chùa </t>
  </si>
  <si>
    <t>Xã Mường Đun, huyện Tủa Chùa</t>
  </si>
  <si>
    <t xml:space="preserve"> Cấp nước sinh hoạt trung tâm xã Ngối Cáy và các bản lân cận huyện Mường Ảng </t>
  </si>
  <si>
    <t xml:space="preserve"> Nâng cấp, sửa chữa công trình cấp nước sinh hoạt liên bản xã Thanh Chăn, huyện Điện Biên </t>
  </si>
  <si>
    <t>Xã Thanh Chăn, huyện Điện Biên</t>
  </si>
  <si>
    <t xml:space="preserve"> Nâng cấp, sửa chữa công trình cấp nước sinh hoạt trung tâm xã Pú Nhung và các bản lân cận huyện Tuần Giáo </t>
  </si>
  <si>
    <t xml:space="preserve"> Nâng cấp, sửa chữa công trình cấp nước sinh hoạt trung tâm xã Nà Sáy và các bản lân cận huyện Tuần Giáo </t>
  </si>
  <si>
    <t>Cấp nước sinh hoạt bản Sư lư 1,2,3,4,5 xã Na Son, huyện Điện Biên Đông, tỉnh Điện Biên</t>
  </si>
  <si>
    <t>Bản Sư Lư 1,2,3,4,5, xã Na Son, huyện Điện Biên Đông</t>
  </si>
  <si>
    <t>Nâng cấp, sửa chữa công trình cấp nước sinh hoạt trung tâm xã Núa Ngam và các bản lân cận huyện Điện Biên</t>
  </si>
  <si>
    <t>Xã Núa Ngam, huyện Điện Biên</t>
  </si>
  <si>
    <t>Cấp nước sinh hoạt trung tâm xã Quài Tở và các bản lân cận, huyện Tuần Giáo</t>
  </si>
  <si>
    <t>Xã Quài Tở, huyện Tuần Giáo</t>
  </si>
  <si>
    <t>Nước sinh hoạt xã Sam Mứn, huyện Điện Biên</t>
  </si>
  <si>
    <t>Xã Sam Mứn, huyện Điện Biên</t>
  </si>
  <si>
    <t>Nước sinh hoạt xã Thanh Yên, huyện Điện Biên</t>
  </si>
  <si>
    <t>Xã Thanh Yên, huyện Điện Biên</t>
  </si>
  <si>
    <t>Nước sinh hoạt xã Thanh An, huyện Điện Biên</t>
  </si>
  <si>
    <t>Xã Thanh An, huyện Điện Biên</t>
  </si>
  <si>
    <t>Nước sinh hoạt xã Bản Phủ, huyện Điện Biên</t>
  </si>
  <si>
    <t>Xã Noong Hẹt, xã Noong Luống, huyện Điện Biên</t>
  </si>
  <si>
    <t>Nước sinh hoạt xã Thanh Xương, huyện Điện Biên</t>
  </si>
  <si>
    <t>Xã Thanh Xương, huyện Điện Biên</t>
  </si>
  <si>
    <t>TX.Mường Lay</t>
  </si>
  <si>
    <t>10 xã</t>
  </si>
  <si>
    <t>http://snnptnt.dienbien.gov.vn/portal/Pages/2019-5-22/Ke-hoach-tang-cuong-nang-luc-chuong-trinh-Mo-rong-07ehpn.aspx</t>
  </si>
  <si>
    <t>Đã Công bố công khai</t>
  </si>
  <si>
    <t>Số 2534/QĐ -UBND ngày 31/10/2019</t>
  </si>
  <si>
    <t>31/10/2019</t>
  </si>
  <si>
    <t xml:space="preserve"> http://www.yenbai.gov.vn/noidung/vanban/Pages/van-ban-dieu-hanh.aspx?ItemID=2312</t>
  </si>
  <si>
    <t>Đã công bố công khai</t>
  </si>
  <si>
    <t>Số: 29/BC-SNNngày 13/02/2020</t>
  </si>
  <si>
    <t>14/02/2020</t>
  </si>
  <si>
    <t>http://sonongnghiep.yenbai.
gov.vn/noidung/ktxh/Pages/
bao-cao-KTXH.aspx?ItemID=142</t>
  </si>
  <si>
    <t>9. Tỉnh Phú Thọ</t>
  </si>
  <si>
    <t>Cẩm Khê</t>
  </si>
  <si>
    <t>Tạ Xá</t>
  </si>
  <si>
    <t>70,5</t>
  </si>
  <si>
    <t>11,95</t>
  </si>
  <si>
    <t>Tùng Khê</t>
  </si>
  <si>
    <t>18,74</t>
  </si>
  <si>
    <t>Ngô xá</t>
  </si>
  <si>
    <t>88,3</t>
  </si>
  <si>
    <t>12,50</t>
  </si>
  <si>
    <t>88,7</t>
  </si>
  <si>
    <t>21,80</t>
  </si>
  <si>
    <t>Đoan Hùng</t>
  </si>
  <si>
    <t>Chân Mộng</t>
  </si>
  <si>
    <t>26,26</t>
  </si>
  <si>
    <t>Minh Tiến</t>
  </si>
  <si>
    <t>11,44</t>
  </si>
  <si>
    <t>Yên Lập</t>
  </si>
  <si>
    <t>Phúc Khánh</t>
  </si>
  <si>
    <t>20,38</t>
  </si>
  <si>
    <t>95,35</t>
  </si>
  <si>
    <t>Nga Hoàng</t>
  </si>
  <si>
    <t>24,40</t>
  </si>
  <si>
    <t>98,93</t>
  </si>
  <si>
    <t>Thượng Long</t>
  </si>
  <si>
    <t>22,78</t>
  </si>
  <si>
    <t>87,22</t>
  </si>
  <si>
    <t>Thanh Sơn</t>
  </si>
  <si>
    <t>Thục Luyện</t>
  </si>
  <si>
    <t>30,10</t>
  </si>
  <si>
    <t>17,72</t>
  </si>
  <si>
    <t>Phù Ninh</t>
  </si>
  <si>
    <t>An Đạo</t>
  </si>
  <si>
    <t>25,65</t>
  </si>
  <si>
    <t>Tam Nông</t>
  </si>
  <si>
    <t>Vực Trường</t>
  </si>
  <si>
    <t>46,08</t>
  </si>
  <si>
    <t>Tân Phú</t>
  </si>
  <si>
    <t>24,25</t>
  </si>
  <si>
    <t>60,09</t>
  </si>
  <si>
    <t>Xuân Đài</t>
  </si>
  <si>
    <t>12,28</t>
  </si>
  <si>
    <t>91,43</t>
  </si>
  <si>
    <t>Hệ thống cấp nước sinh hoạt các xã Lương Lỗ, Đỗ Sơn và Đỗ Xuyên, huyện Thanh Ba</t>
  </si>
  <si>
    <t>Huyện Thanh Ba</t>
  </si>
  <si>
    <t>Hệ thống cấp nước sinh hoạt xã Bằng Giã, huyện Hạ Hòa</t>
  </si>
  <si>
    <t>Huyện Hạ Hòa</t>
  </si>
  <si>
    <t>Mở rộng công trình cấp nước sinh hoạt Trung Nghĩa, huyện Thanh Thủy</t>
  </si>
  <si>
    <t>Huyện Thanh Thủy</t>
  </si>
  <si>
    <t>Mở rộng công trình cấp nước thị xã Phú Thọ ra các xã huyện Thanh Ba</t>
  </si>
  <si>
    <t>3105/KH-UBND ngày 17/7/2018</t>
  </si>
  <si>
    <t>Tháng 8/2018</t>
  </si>
  <si>
    <t>http://snn.phutho.gov.vn/vbpq/u/detail/idvb/263/type/dh</t>
  </si>
  <si>
    <t>Tháng 01/2020</t>
  </si>
  <si>
    <t>02/BC-SNN ngày 02/01/2020</t>
  </si>
  <si>
    <t>Bảo Yên</t>
  </si>
  <si>
    <t>Long Phúc</t>
  </si>
  <si>
    <t>13.4</t>
  </si>
  <si>
    <t>81.7</t>
  </si>
  <si>
    <t>Tân Dương</t>
  </si>
  <si>
    <t>9.03</t>
  </si>
  <si>
    <t>90.55</t>
  </si>
  <si>
    <t>Vĩnh Yên</t>
  </si>
  <si>
    <t>77.8</t>
  </si>
  <si>
    <t>5.04</t>
  </si>
  <si>
    <t>97.9</t>
  </si>
  <si>
    <t>Văn Bàn</t>
  </si>
  <si>
    <t>Khánh Yên Hạ</t>
  </si>
  <si>
    <t>90.1</t>
  </si>
  <si>
    <t>90.3</t>
  </si>
  <si>
    <t>71.45</t>
  </si>
  <si>
    <t>Bát Xát</t>
  </si>
  <si>
    <t>Phìn Ngan</t>
  </si>
  <si>
    <t>97.5</t>
  </si>
  <si>
    <t>9.06</t>
  </si>
  <si>
    <t>Mường Hum</t>
  </si>
  <si>
    <t>Bản Xèo</t>
  </si>
  <si>
    <t>81.66</t>
  </si>
  <si>
    <t>10.2</t>
  </si>
  <si>
    <t>83.7</t>
  </si>
  <si>
    <t>Bản Vược</t>
  </si>
  <si>
    <t>86.9</t>
  </si>
  <si>
    <t>85.0</t>
  </si>
  <si>
    <t>12.8</t>
  </si>
  <si>
    <t>37.2</t>
  </si>
  <si>
    <t>Bản Qua</t>
  </si>
  <si>
    <t>81.2</t>
  </si>
  <si>
    <t>15.27</t>
  </si>
  <si>
    <t>88.8</t>
  </si>
  <si>
    <t>Quang Kim</t>
  </si>
  <si>
    <t>17.57</t>
  </si>
  <si>
    <t>58.07</t>
  </si>
  <si>
    <t>Si Ma Cai</t>
  </si>
  <si>
    <t>Bản Mế</t>
  </si>
  <si>
    <t>70.05</t>
  </si>
  <si>
    <t>84.07</t>
  </si>
  <si>
    <t>3.75</t>
  </si>
  <si>
    <t>97.75</t>
  </si>
  <si>
    <t>Bảo Thắng</t>
  </si>
  <si>
    <t>Bản cầm</t>
  </si>
  <si>
    <t>77.2</t>
  </si>
  <si>
    <t>16.96</t>
  </si>
  <si>
    <t>62.25</t>
  </si>
  <si>
    <t>Bản Phiệt</t>
  </si>
  <si>
    <t>18.9</t>
  </si>
  <si>
    <t>47.25</t>
  </si>
  <si>
    <t>Bắc Hà</t>
  </si>
  <si>
    <t>Nậm Đét</t>
  </si>
  <si>
    <t>1.3</t>
  </si>
  <si>
    <t>99.74</t>
  </si>
  <si>
    <t>Na Hối</t>
  </si>
  <si>
    <t>16.2</t>
  </si>
  <si>
    <t>76.0</t>
  </si>
  <si>
    <t>Sa Pa</t>
  </si>
  <si>
    <t>Tả Phìn</t>
  </si>
  <si>
    <t>3.4</t>
  </si>
  <si>
    <t>98.3</t>
  </si>
  <si>
    <t>Mường Khương</t>
  </si>
  <si>
    <t>Thanh Bình</t>
  </si>
  <si>
    <t>18 xã</t>
  </si>
  <si>
    <t xml:space="preserve">Lào Cai </t>
  </si>
  <si>
    <t>TTNS&amp;VSMTNT</t>
  </si>
  <si>
    <t>Nâng cấp, sửa chữa, mở rộng CNSH Trung tâm xã Lương Sơn</t>
  </si>
  <si>
    <t>xã Lương Sơn, huyện Bảo Yên</t>
  </si>
  <si>
    <t>Công trình CNSH cụm thôn Sài xã Lương Sơn</t>
  </si>
  <si>
    <t>Nâng cấp, sửa chữa, mở rộng công trình CNSH Thôn Trung Tâm + Bồ Quỹ + Na Lin, xã Bản Lầu</t>
  </si>
  <si>
    <t>xã Bản Lầu, huyện Mường Khương</t>
  </si>
  <si>
    <t>Nâng cấp, sửa chữa, mở rộng công trình CNSH Thôn Na Mạ + Thủ Lùng + Na Pao xã Bản Lầu</t>
  </si>
  <si>
    <t>Nâng cấp, sửa chữa, mở rộng CNSH thôn Vinh-Là-Lủ xã Võ Lao</t>
  </si>
  <si>
    <t>xã Võ Lao, huyện Văn Bàn</t>
  </si>
  <si>
    <t>Nâng cấp, sửa chữa, mở rộng CNSH trung tâm xã Khánh Yên Hạ</t>
  </si>
  <si>
    <t>xã Khánh Yên Hạ, huyện Văn Bàn</t>
  </si>
  <si>
    <t>Nâng cấp, sửa chữa, mở rộng CNSH thôn An Thành -Đá Đen xã Phố Lu</t>
  </si>
  <si>
    <t>xã Phố Lu, huyện Bảo Thắng</t>
  </si>
  <si>
    <t>Nâng cấp, sửa chữa, mở rộng CNSH Trung tâm xã Yên Sơn</t>
  </si>
  <si>
    <t>xã Yên Sơn, huyện Bảo Yên</t>
  </si>
  <si>
    <t>Nâng cấp, sửa chữa, mở rộng CNSH Trung tâm xã Phú Nhuận</t>
  </si>
  <si>
    <t>xã Phú Nhuận huyện Bảo Thắng</t>
  </si>
  <si>
    <t>Nâng cấp, sửa chữa, mở rộng CNSH thôn Giáp Cư + Trung Tâm xã Lùng Vai</t>
  </si>
  <si>
    <t>xã Lùng Vai, huyện Mường Khương</t>
  </si>
  <si>
    <t>Công trình CNSH Én 1+2+3 + Lả 1 xã Võ Lao</t>
  </si>
  <si>
    <t>Công trình CNSH 5 thôn Héo, Trang, Đoàn Kết, Trạm Thải, Lắp Máy xã Tả Phời</t>
  </si>
  <si>
    <t>xã Tả Phời, TP Lào Cai</t>
  </si>
  <si>
    <t>Nâng cấp, sửa chữa, mở rộng CNSH thôn Bất, Ngầu, Loạc xã Võ Lao, huyện Văn Bàn</t>
  </si>
  <si>
    <t>Sửa chữa, nâng cấp, mở rộng CNSH Trung tâm xã Liêm Phú,  huyện Văn Bàn</t>
  </si>
  <si>
    <t>xã Liêm Phú,  huyện Văn Bàn</t>
  </si>
  <si>
    <t>Sửa chữa, nâng cấp, mở rộng CNSH Trung tâm xã Khánh Yên Trung,  huyện Văn Bàn</t>
  </si>
  <si>
    <t>xã Khánh Yên Trung,  huyện Văn Bàn</t>
  </si>
  <si>
    <t>Sửa chữa, nâng cấp, mở rộng CNSH Na Phả + Cốc Mui xã Bản Xen, huyện Mường Khương</t>
  </si>
  <si>
    <t>xã Bản Xen, huyện Mường Khương</t>
  </si>
  <si>
    <t>Sửa chữa, nâng cấp, mở rộng CNSH thôn Na Ó xã Xuân Quang, huyện Bảo Thắng</t>
  </si>
  <si>
    <t>xã Xuân Quang, huyện Bảo Thắng</t>
  </si>
  <si>
    <t>CNSH thôn 5,6,7,8,9 xã Hòa Mạc,  huyện Văn Bàn</t>
  </si>
  <si>
    <t>xã Hòa Mạc,  huyện Văn Bàn</t>
  </si>
  <si>
    <t>CNSH Trung tâm xã Chiềng Ken,  huyện Văn Bàn</t>
  </si>
  <si>
    <t>xã Chiềng Ken,  huyện Văn Bàn</t>
  </si>
  <si>
    <t>CNSH làng Thâu 1,2,3,4,5,6,7 xã Xuân Thượng, huyện Bảo Yên</t>
  </si>
  <si>
    <t>xã Xuân Thượng, huyện Bảo Yên</t>
  </si>
  <si>
    <t>Phong Niên</t>
  </si>
  <si>
    <t xml:space="preserve">Rồi </t>
  </si>
  <si>
    <t>Kế hoạch số 226/KH_UBND ngày 25/7/2019</t>
  </si>
  <si>
    <t>https://snnptnt.laocai.gov.vn/snnptnt/1244/28028/45591/331843/Ke-hoach-/Ke-hoach-226-KH-UBND-ngay-25-7-2018-Chuong-trinh-mo-rong-quy-mo-ve-sinh-va-nuoc-sach-nong-thon-dua-tren-ket-qua--vay-von-ngan-hang-the-gioi-nam-2019.aspx</t>
  </si>
  <si>
    <t>Kế hoạch số 86/KH-SNN ngày 20/6/2019</t>
  </si>
  <si>
    <t>17/07/2019</t>
  </si>
  <si>
    <t>https://snnptnt.laocai.gov.vn/snnptnt/1244/28028/54860/370194/Van-kien--Chuong-trinh/Ke-hoach-so-86-KH-SNN-trien-khai-thuc-hien-hoat-dong-tang-cuong-nang-luc-nam-2019.aspx</t>
  </si>
  <si>
    <t>Kế hoạch số 94/KH-SYT ngày 31/7/2019</t>
  </si>
  <si>
    <t>14/08/2019</t>
  </si>
  <si>
    <t>https://snnptnt.laocai.gov.vn/snnptnt/1244/28028/54861/374088/Van-ban-huong-dan/Ke-hoach-94--KH-SYTngay-31-7-2019-truyen-thong-thay-doi-hanh-vi-ve-sinh-nong-thon-va-truong-hoc---.aspx</t>
  </si>
  <si>
    <t>https://snnptnt.laocai.gov.vn/snnptnt/1244/28028/54862/390288/Bao-cao/Bao-cao-so-10-BC-BC-UBND-Bao-cao-ket-qua-thuc-hien-Chuong-trinh-Mo-rong-quy-mo-ve-sinh-va-nuoc-sach-nong-thon-dua-tren-ket-qua-nam-2019-tai-tinh-Lao-Cai-.aspx</t>
  </si>
  <si>
    <t>Đăk Song</t>
  </si>
  <si>
    <t>Xã Trường Xuân</t>
  </si>
  <si>
    <t>70,7%</t>
  </si>
  <si>
    <t>16,7%</t>
  </si>
  <si>
    <t>29,9%</t>
  </si>
  <si>
    <t>Xã Đăk NDrung</t>
  </si>
  <si>
    <t>80,78%</t>
  </si>
  <si>
    <t>80,5%</t>
  </si>
  <si>
    <t>7,3%</t>
  </si>
  <si>
    <t>27,1%</t>
  </si>
  <si>
    <t>Đăk R’Lấp</t>
  </si>
  <si>
    <t>Xã Nhân Cơ</t>
  </si>
  <si>
    <t>76,1%</t>
  </si>
  <si>
    <t>88,8%</t>
  </si>
  <si>
    <t>5,8%</t>
  </si>
  <si>
    <t>8,23%</t>
  </si>
  <si>
    <t>Đăk Mil</t>
  </si>
  <si>
    <t>Xã Long Sơn</t>
  </si>
  <si>
    <t>82,7%</t>
  </si>
  <si>
    <t>7,6%</t>
  </si>
  <si>
    <t>91,4%</t>
  </si>
  <si>
    <t>Xã Đức Mạnh</t>
  </si>
  <si>
    <t>83,7%</t>
  </si>
  <si>
    <t>7,2%</t>
  </si>
  <si>
    <t>1,07%</t>
  </si>
  <si>
    <t>Cư Jut</t>
  </si>
  <si>
    <t>Xã Trúc Sơn</t>
  </si>
  <si>
    <t>67,76%</t>
  </si>
  <si>
    <t>85,9%</t>
  </si>
  <si>
    <t>18,2%</t>
  </si>
  <si>
    <t>17,1%</t>
  </si>
  <si>
    <t>Xã Nâm Ndir</t>
  </si>
  <si>
    <t>77,7%</t>
  </si>
  <si>
    <t>87,8%</t>
  </si>
  <si>
    <t>9,3%</t>
  </si>
  <si>
    <t>56,2%</t>
  </si>
  <si>
    <t>Xã Đắk Nang</t>
  </si>
  <si>
    <t>72,49%</t>
  </si>
  <si>
    <t>80,8%</t>
  </si>
  <si>
    <t>12,6%</t>
  </si>
  <si>
    <t>33,0%</t>
  </si>
  <si>
    <t>Xã Quảng Phú</t>
  </si>
  <si>
    <t>66,33%</t>
  </si>
  <si>
    <t>11,6%</t>
  </si>
  <si>
    <t>47,7%</t>
  </si>
  <si>
    <t>Đắk G Long</t>
  </si>
  <si>
    <t>Xã Đăk Plao</t>
  </si>
  <si>
    <t>68,9%</t>
  </si>
  <si>
    <t>82,6%</t>
  </si>
  <si>
    <t>21,8,1%</t>
  </si>
  <si>
    <t>78,2%</t>
  </si>
  <si>
    <t>Cải tạo hệ thống cấp nước sinh hoạt thôn Nam Thành, xã Nâm N’đia</t>
  </si>
  <si>
    <t>Cải tạo hệ thống cấp nước sinh hoạt thôn Quảng Hà, xã Nâm N’đia</t>
  </si>
  <si>
    <t>Dự án cải tạo, nâng cấp, mở rộng các công trình cấp nước xã Nam Dong</t>
  </si>
  <si>
    <t>Xây mới công trình cấp nước xã Đắk Wer</t>
  </si>
  <si>
    <t>Dự án cải tạo, nâng cấp, mở rộng công trình cấp nước xã Đắk Ru</t>
  </si>
  <si>
    <t>Xã Nâm N’đia, huyện Krông Nô</t>
  </si>
  <si>
    <t>Đạt.</t>
  </si>
  <si>
    <t>&lt;20</t>
  </si>
  <si>
    <t>Xã Nam Dong, huyện Đắk Mil</t>
  </si>
  <si>
    <t>Xã Đắk Wer, huyện Đắk R’lấp</t>
  </si>
  <si>
    <t>Trung tâm Nước sạch và VSMTN</t>
  </si>
  <si>
    <t>Xã Đắk Ru, huyện Đắk R’lấp</t>
  </si>
  <si>
    <t> Đăk Mil</t>
  </si>
  <si>
    <t>Thuận An </t>
  </si>
  <si>
    <t> Đăk R’Lấp</t>
  </si>
  <si>
    <t>Đăk Wer </t>
  </si>
  <si>
    <t>Quyết định số: 1579/QĐ-UBND ngày 24/9/2019</t>
  </si>
  <si>
    <t>24/09/2019</t>
  </si>
  <si>
    <t>https://daknong.gov.vn/van-ban-dieu-hanh?p_p_id=400_WAR_portalvanbandieuhanhportlet&amp;p_p_lifecycle=0&amp;p_p_state=normal&amp;p_p_mode=view&amp;p_p_col_id=column-1&amp;p_p_col_count=1&amp;_400_WAR_portalvanbandieuhanhportlet_id=10940&amp;_400_WAR_portalvanbandieuhanhportlet_mvcPath=%2Fhtml%2Fportlet%2Flist%2Fview_detail.jsp</t>
  </si>
  <si>
    <t>Báo cáo số: /31BC-SNN, ngày  21/01/2020của Sở Nông nghiệp và PTNT</t>
  </si>
  <si>
    <t>21/01/2020</t>
  </si>
  <si>
    <t>  https://snnptnt.daknong.gov.vn, Mục “cơ sở dữ liệu ngành”</t>
  </si>
  <si>
    <t>Cư Yang</t>
  </si>
  <si>
    <t>Ea Tyh</t>
  </si>
  <si>
    <t>Cư Ni</t>
  </si>
  <si>
    <t>Cư M'ga</t>
  </si>
  <si>
    <t>Quảng Hiệp</t>
  </si>
  <si>
    <t>Ea Mnang</t>
  </si>
  <si>
    <t>Ea Ktu</t>
  </si>
  <si>
    <t>Cư Ewi</t>
  </si>
  <si>
    <t>Dul Kmăn</t>
  </si>
  <si>
    <t>Ea Na</t>
  </si>
  <si>
    <t>Cư Huê</t>
  </si>
  <si>
    <t>Dray Bhăng</t>
  </si>
  <si>
    <t>Ea Hu</t>
  </si>
  <si>
    <t>0</t>
  </si>
  <si>
    <t>Bình Hòa</t>
  </si>
  <si>
    <t xml:space="preserve"> Đăk Lăk</t>
  </si>
  <si>
    <t>Họp thôn tuyên truyên đăng ký đấu nối sử dụng nước sạch</t>
  </si>
  <si>
    <t>PHẦN 1: KẾ HOẠCH GIAI ĐOẠN 2016-2020</t>
  </si>
  <si>
    <t>Dự án Cải tạo, nâng cấp, mở rộng</t>
  </si>
  <si>
    <t>Giai đoạn 1: Cấp nước sinh hoạt xã Hoà Sơn</t>
  </si>
  <si>
    <t>Giai đoạn 1: Cấp nước sinh hoạt xã Khuê Ngọc Điền</t>
  </si>
  <si>
    <t>Dự án/Công trình xây dựng mới</t>
  </si>
  <si>
    <t>Công trình cấp nước sinh hoạt xã Ea Bông (*)</t>
  </si>
  <si>
    <t>Số đấu nối kiểm đếm từ CT sử dụng nguồn vốn khác</t>
  </si>
  <si>
    <t>CTCNSH hợp vệ sinh Quảng Điền (**)</t>
  </si>
  <si>
    <t>CTNSH thuộc hợp phần bồi thường giải phóng mặt bằng, di dân tái định cư dự án hồ chức nước Krông Pắk thượng (**)</t>
  </si>
  <si>
    <t>Công trình cấp nước sinh hoạt tập trung xã Cư Mgar, huyện Cư Mgar (*)</t>
  </si>
  <si>
    <t>xã Cư Mgar, huyện Cư Mgar</t>
  </si>
  <si>
    <t>Cấp nước liên xã huyện Cư Kuin và bổ trợ nguồn nước sinh hoạt cho Thành phố Buôn Ma Thuột (*)</t>
  </si>
  <si>
    <t>huyện Cư Kuin</t>
  </si>
  <si>
    <t>Cấp nước sinh hoạt tập trung tại Buôn Tul A,  Buôn Tul B, xã Ea Wer, huyện Buôn Đôn</t>
  </si>
  <si>
    <t xml:space="preserve"> xã Ea Wer, huyện Buôn Đôn</t>
  </si>
  <si>
    <t>PHẦN 2: ĐỀ XUẤT ĐIỀU CHỈNH BỔ SUNG</t>
  </si>
  <si>
    <t>Công trình cấp nước xã Ea Wy huyện Ea H’leo</t>
  </si>
  <si>
    <t>xã Ea Wy huyện Ea H’leo</t>
  </si>
  <si>
    <t>Công trình cấp nước xã Ea Tíh huyện Ea kar</t>
  </si>
  <si>
    <t>xã Ea Tíh huyện Ea kar</t>
  </si>
  <si>
    <t>Nâng cấp mở rộng công trình cấp nước xã Đắk Nuê huyện Lắk</t>
  </si>
  <si>
    <t>xã Đắk Nuê huyện Lắk</t>
  </si>
  <si>
    <t>Công trình cấp nước xã Phú Xuân huyện Krông Năng</t>
  </si>
  <si>
    <t>xã Phú Xuân huyện Krông Năng</t>
  </si>
  <si>
    <t>Cư M'gar</t>
  </si>
  <si>
    <t>Ea Kpam</t>
  </si>
  <si>
    <t>Dray Sáp</t>
  </si>
  <si>
    <t>- QĐ số 982/QĐ-UBND ngày 02/5/2019
- QĐ số 2120QĐ-UBND ngày 01/8/2019
- QĐ số 2821/QĐ-UBND ngày 01/10/2019</t>
  </si>
  <si>
    <t>http://nnptnt.daklak.gov.vn/upload/baiviet/copy-of-q982-757.pdf
http://nnptnt.daklak.gov.vn/upload/baiviet/qd-2120-bai-bo-phu-luc-67-6840.pdf
http://nnptnt.daklak.gov.vn/upload/baiviet/qd-2821-dieu-chinh-qd-982-7064.pdf</t>
  </si>
  <si>
    <t>Huyện Đức Cơ</t>
  </si>
  <si>
    <t>Xã Ia Dom</t>
  </si>
  <si>
    <t>24,7%</t>
  </si>
  <si>
    <t>32,4%</t>
  </si>
  <si>
    <t>Xã IaKrêl</t>
  </si>
  <si>
    <t>28,8%</t>
  </si>
  <si>
    <t>39,74%</t>
  </si>
  <si>
    <t xml:space="preserve"> Huyện Chư Sê</t>
  </si>
  <si>
    <t>Xã Ia Blang</t>
  </si>
  <si>
    <t>25,7%</t>
  </si>
  <si>
    <t xml:space="preserve"> Huyện Chư Pưh</t>
  </si>
  <si>
    <t>Xã Ia Hrú</t>
  </si>
  <si>
    <t> 32,2</t>
  </si>
  <si>
    <t>34,4%</t>
  </si>
  <si>
    <t>59,7%</t>
  </si>
  <si>
    <t xml:space="preserve"> Huyện Phú Thiện</t>
  </si>
  <si>
    <t>Xã Ayun Hạ</t>
  </si>
  <si>
    <t>24,8%</t>
  </si>
  <si>
    <t>51,5%</t>
  </si>
  <si>
    <t xml:space="preserve"> Huyện Đak Đoa</t>
  </si>
  <si>
    <t>Xã K Dang</t>
  </si>
  <si>
    <t>68,7</t>
  </si>
  <si>
    <t>24,3%</t>
  </si>
  <si>
    <t>43,6%</t>
  </si>
  <si>
    <t xml:space="preserve"> Huyện Mang Yang</t>
  </si>
  <si>
    <t>Xã Đak Ta Ley</t>
  </si>
  <si>
    <t>20,6%</t>
  </si>
  <si>
    <t>Công trình cấp nước sử dụng nguồn vốn Chương trình</t>
  </si>
  <si>
    <t xml:space="preserve">Xã Ia Mrơn, huyện IaPa </t>
  </si>
  <si>
    <t>Đưa vào sử dụng tháng 9/2019</t>
  </si>
  <si>
    <t xml:space="preserve">Đạt được so với Quy chuẩn QCVN 02: 2009/BYT của Bộ Y Tế </t>
  </si>
  <si>
    <t>&lt; 20%</t>
  </si>
  <si>
    <t>Chưa xác định</t>
  </si>
  <si>
    <t>Đơn vị sự nghiệp</t>
  </si>
  <si>
    <t>- Họp dân trong vùng dự án, tuyên truyền các lợi ích từ Chương trình nước sạch nông thôn;
'- Vận động nhân dân tham gia đăng ký đấu nối sử dụng nước, trả tiền nước hàng tháng; đóng góp tham gia xây dựng và bảo quản công trình</t>
  </si>
  <si>
    <t xml:space="preserve">Công trình cấp nước xã Ia Ake, Ayun hạ - huyện Phú Thiện </t>
  </si>
  <si>
    <t xml:space="preserve"> Xã Ia Ake, Ayun hạ - huyện Phú Thiện </t>
  </si>
  <si>
    <t>Đang tổ chức thẩm định báo cáo kinh tế - kỹ thuật</t>
  </si>
  <si>
    <t xml:space="preserve"> Xã Ia Rtô, thị xã AyunPa </t>
  </si>
  <si>
    <t>Đang đánh giá hồ sơ dự thầu xây lắp</t>
  </si>
  <si>
    <t>Công ty CP</t>
  </si>
  <si>
    <t>Xã Ia Me, huyện Chư Prông</t>
  </si>
  <si>
    <t>Đưa vào sử dụng tháng 12/2019</t>
  </si>
  <si>
    <t xml:space="preserve">UBND xã </t>
  </si>
  <si>
    <t>xã Ia Tôr, huyện Chư Prông</t>
  </si>
  <si>
    <t>Xã Bàu Cạn, huyện Chư Prông</t>
  </si>
  <si>
    <t>Xã Ia Dom, huyện Đức Cơ</t>
  </si>
  <si>
    <t>Xã Ia Phang, huyện Chư Pưh</t>
  </si>
  <si>
    <t>Đã phê duyệt báo cáo kinh tế - kỹ thuật</t>
  </si>
  <si>
    <t>Xã Hà Tam, huyện Đak Pơ</t>
  </si>
  <si>
    <t>Công trình cấp nước sinh hoạt xã Đông và xã Nghĩa An, huyện Kbang</t>
  </si>
  <si>
    <t xml:space="preserve"> Xã Đông và xã Nghĩa An, huyện Kbang</t>
  </si>
  <si>
    <t>Đã thi công xây dựng từ tháng 11/2019</t>
  </si>
  <si>
    <t>Công trình cấp nước sinh hoạt các xã: Dun, IaPal, Hbông, Kông Htok - huyện Chư Sê</t>
  </si>
  <si>
    <t xml:space="preserve">Các xã: Dun, IaPal, Hbông, Kông Htok  - huyện Chư Sê </t>
  </si>
  <si>
    <t>Công trình cấp nước xã Xuân An, Tú An - thị xã An Khê</t>
  </si>
  <si>
    <t>Xã Xuân An, Tú An - thị xã An Khê</t>
  </si>
  <si>
    <t>Chuẩn bị thủ tục điều chỉnh vào danh mục của văn bản số 8459/BNN-TCTL ngày 29/10/2018</t>
  </si>
  <si>
    <t>Công trình cấp nước đưa vào kiểm đếm sử dụng nguồn vốn khác</t>
  </si>
  <si>
    <t>Nhà máy nước Sài Gòn - An Khê</t>
  </si>
  <si>
    <t xml:space="preserve"> Xã: Cửu An, Thành An, Song An - thị xã An Khê.
Xã: Tân An, Phú An, Cư An - huyện Đak Pơ</t>
  </si>
  <si>
    <t>Hoạt động</t>
  </si>
  <si>
    <t>Hệ thống nước sinh hoạt thị trấn Phú Thiện, huyện Phú Thiện</t>
  </si>
  <si>
    <t>Xã Ayun Hạ, Ia Ake; huyện Phú Thiện</t>
  </si>
  <si>
    <t>Cải tạo công trình thu nước trung tâm huyện Ia Pa</t>
  </si>
  <si>
    <t xml:space="preserve">Xã Ia Mrơn, Kim Tân; huyện IaPa </t>
  </si>
  <si>
    <t>Hệ thống cấp nước sinh hoạt huyện Ia Pa (dẫn nước từ hồ chứa Ayun Hạ về thị trấn Ia Pa)</t>
  </si>
  <si>
    <t xml:space="preserve">Xã Ia Mrơn, Kim Tân, Chư Răng; huyện IaPa </t>
  </si>
  <si>
    <t>Một số công trình khác</t>
  </si>
  <si>
    <t>1980/KH-UBND
ngày 07/9/2018</t>
  </si>
  <si>
    <t>07/9/2018</t>
  </si>
  <si>
    <t>http://snnptnt.gialai.gov.vn - mục Văn bản - Văn bản của tỉnh</t>
  </si>
  <si>
    <t>Cát Tiên</t>
  </si>
  <si>
    <t>Gia Viễn</t>
  </si>
  <si>
    <t>85,2</t>
  </si>
  <si>
    <t>55,8</t>
  </si>
  <si>
    <t>Đức Phổ</t>
  </si>
  <si>
    <t>82,9</t>
  </si>
  <si>
    <t>87,5</t>
  </si>
  <si>
    <t>Tiên Hoàng</t>
  </si>
  <si>
    <t>90,2</t>
  </si>
  <si>
    <t>15,11</t>
  </si>
  <si>
    <t>6,09</t>
  </si>
  <si>
    <t>Tư Nghĩa</t>
  </si>
  <si>
    <t>89,6</t>
  </si>
  <si>
    <t>17,10</t>
  </si>
  <si>
    <t>3,11</t>
  </si>
  <si>
    <t>Quảng Ngãi</t>
  </si>
  <si>
    <t>87,1</t>
  </si>
  <si>
    <t>86,4</t>
  </si>
  <si>
    <t>16,83</t>
  </si>
  <si>
    <t>1,49</t>
  </si>
  <si>
    <t>Đạ Tẻh</t>
  </si>
  <si>
    <t>Quảng Trị</t>
  </si>
  <si>
    <t>Triệu Hải</t>
  </si>
  <si>
    <t>20,53</t>
  </si>
  <si>
    <t>Đạ Huoai</t>
  </si>
  <si>
    <t>Đạ Oai</t>
  </si>
  <si>
    <t>84,02</t>
  </si>
  <si>
    <t>92,0</t>
  </si>
  <si>
    <t>19,34</t>
  </si>
  <si>
    <t>Đạ Tồn</t>
  </si>
  <si>
    <t>85,4</t>
  </si>
  <si>
    <t>90,5</t>
  </si>
  <si>
    <t>Bảo Lâm</t>
  </si>
  <si>
    <t>Lộc Phú</t>
  </si>
  <si>
    <t>Tân Văn</t>
  </si>
  <si>
    <t>70,2</t>
  </si>
  <si>
    <t>85,6</t>
  </si>
  <si>
    <t>72,5</t>
  </si>
  <si>
    <t>86,0</t>
  </si>
  <si>
    <t>Đề xuất kiểm đếm 10 xã VSTX (Gia Viễn, Đức Phổ, Tiên Hoàng, Tư Nghĩa, Quảng Ngãi, Triệu Hải, Quảng Trị, Đạ Oai, Đạ Tồn, Lộc Phú)
2 xã kiểm đếm Vệ sinh công cộng (Tu Tra, Tân Văn)</t>
  </si>
  <si>
    <t>Mở rộng đấu nối với (Trạm cấp nước thị trấn Đinh văn) của nhà máy cấp nước Lâm hà cấp cho xã Tân Văn, Đạ Đơn</t>
  </si>
  <si>
    <t xml:space="preserve"> Tân Văn, Đạ Đơn</t>
  </si>
  <si>
    <t>Đạt được</t>
  </si>
  <si>
    <t>Mở rộng đấu nối với trạm cấp nước xã Tân hà (Nhà máy cấp nước Lâm hà) cấp cho xã tân Hà, hoài Đức Đan Phượng</t>
  </si>
  <si>
    <t xml:space="preserve"> tân Hà, hoài Đức Đan Phượng</t>
  </si>
  <si>
    <t>Mở rộng đấu nối hệ thống cấp nước huyện Di Linh cấp cho xã Tân Châu, Đinh Lạc, Tân Nghĩa</t>
  </si>
  <si>
    <t xml:space="preserve"> Tân Châu, Đinh Lạc, Tân Nghĩa</t>
  </si>
  <si>
    <t>Mở rộng đấu nối hệ thống cấp nước huyện Di Linh cấp cho xã Hòa Ninh, Đinh Trang Hòa</t>
  </si>
  <si>
    <t>Hòa Ninh, Đinh Trang Hòa</t>
  </si>
  <si>
    <t>Mở rộng đấu nối hệ thống cấp nước huyện Di Linh cấp cho xã Tân Nghĩa, Đinh lạc, Liên Đầm, Bảo Thuận</t>
  </si>
  <si>
    <t xml:space="preserve"> Tân Nghĩa, Đinh lạc, Liên Đầm, Bảo Thuận</t>
  </si>
  <si>
    <t>Mở rộng đấu nối hê thống cấp nước TP Bảo Lộc cấp cho xã Lộc an, Lộc Thành</t>
  </si>
  <si>
    <t>Lộc an, Lộc Thành</t>
  </si>
  <si>
    <t>Mở rộng đấu nối hê thống cấp nước TP Bảo Lộc cấp cho xã Lộc Nga, Lộc Thanh</t>
  </si>
  <si>
    <t>Lộc Nga, Lộc Thanh</t>
  </si>
  <si>
    <t>Mở rộng đấu nối hê thống cấp nước TP Bảo Lộc cấp cho xã Lộc Châu, Đại Lào</t>
  </si>
  <si>
    <t>Lộc Châu, Đại Lào</t>
  </si>
  <si>
    <t>Mở rộng đấu nối nhà máy nước Đạ Tẻh cấp cho xã Đạ Kho, Quảng Trị</t>
  </si>
  <si>
    <t xml:space="preserve"> Đạ Kho, Quảng Trị</t>
  </si>
  <si>
    <t>Mở rộng đấu nối nhà máy nước Đạ Tẻh cấp cho xã Mỹ Đức, Hà Đông, Triệu Hải, Quốc Oai và vùng phụ cận</t>
  </si>
  <si>
    <t>Mỹ Đức, Hà Đông, Triệu Hải, Quốc Oai và vùng phụ cận</t>
  </si>
  <si>
    <t>Mở rộng đấu nối hệ thống cấp nước thị trấn Thạnh Mỹ cấp cho xã Quảng lập và vùng lân cận</t>
  </si>
  <si>
    <t>Quảng lập và vùng lân cận</t>
  </si>
  <si>
    <t>Mở rộng đấu nối hệ thống cấp nước thị trấn Dran cấp cho xã Lạc Xuân và vùng lân cận</t>
  </si>
  <si>
    <t xml:space="preserve"> Lạc Xuân và vùng lân cận</t>
  </si>
  <si>
    <t>Mở rộng đấu nối hệ thống cấp nước huyện Di Linh ( các xã Liên Đầm, Bảo Thuận, Hòa Ninh, Đinh Trang Hòa...)</t>
  </si>
  <si>
    <t>Liên Đầm, Bảo Thuận, Hòa Ninh, Đinh Trang Hòa</t>
  </si>
  <si>
    <t>Kiểm đếm vốn ngoài chương trình</t>
  </si>
  <si>
    <t>Sửa chữa nâng cấp hệ thống cấp nước xã Đạ M tông, Đạ tông, Đạ Long</t>
  </si>
  <si>
    <t>Đạ M tông, Đạ Tông, Đạ long</t>
  </si>
  <si>
    <t>rồi</t>
  </si>
  <si>
    <t xml:space="preserve">QĐ số 1138/QĐ-SNN ngày 23/5/2019; QĐ số 1133-QĐ-SNN ngày 23/5/2019: KH số 1320/KH-SNN ngày 13/8/2019; KH số 1321 KH-SNN ngày 13/8/2019; </t>
  </si>
  <si>
    <t>Ngày 04/9/2019</t>
  </si>
  <si>
    <t>http://www.lamdong.gov.vn/vi-VN/a/sonnptnt/mltin/tth/Pages/TH%C3%94NGTINM%E1%BB%98TS%E1%BB%90V%C4%82NB%E1%BA%A2NTRI%E1%BB%82NKHAIHO%E1%BA%A0T%C4%90%E1%BB%98NGCH%C6%AF%C6%A0NGTR%C3%8CNHM%E1%BB%9ER%E1%BB%98NGQUYM%C3%94V%E1%BB%86SINHV%C3%80N%C6%AF%E1%BB%9ACS%E1%BA%A0CHN%C3%94NGTH%C3%94ND%E1%BB%B0ATR%C3%8ANK%E1%BA%BETQU%E1%BA%A2TR%C3%8AN%C4%90%E1%BB%8AAB%C3%80NT%E1%BB%88NHL%C3%82M%C4%90%E1%BB%92NG.aspx</t>
  </si>
  <si>
    <t>Rồi</t>
  </si>
  <si>
    <t>Báo cáo số 46/BC-SNN ngày 27/2/2019</t>
  </si>
  <si>
    <t>Ngày 31/12/2019</t>
  </si>
  <si>
    <t>http://w3.lamdong.gov.vn/vi-VN/a/sonnptnt/mltin/tth/Pages/B%C3%A1oc%C3%A1oK%E1%BA%BFtqu%E1%BA%A3c%C3%B4ngtr%C3%ACnhm%E1%BB%9Fr%E1%BB%99ngquym%C3%B4v%E1%BB%87sinhv%C3%A0n%C6%B0%E1%BB%9Bcs%E1%BA%A1chn%C3%B4ngth%C3%B4nd%E1%BB%B1atr%C3%AAnk%E1%BA%BFtqu%E1%BA%A3.aspx</t>
  </si>
  <si>
    <t>Đăk Hà</t>
  </si>
  <si>
    <t>Đăk La</t>
  </si>
  <si>
    <t>92,1</t>
  </si>
  <si>
    <t>45,2</t>
  </si>
  <si>
    <t>Đăk Ui</t>
  </si>
  <si>
    <t>80,5</t>
  </si>
  <si>
    <t>920 </t>
  </si>
  <si>
    <t>15,3</t>
  </si>
  <si>
    <t>78,1</t>
  </si>
  <si>
    <t>Ngọc Wang</t>
  </si>
  <si>
    <t>80,2</t>
  </si>
  <si>
    <t>21,6</t>
  </si>
  <si>
    <t>67,0</t>
  </si>
  <si>
    <t>Đăk Tô</t>
  </si>
  <si>
    <t>Tân Cảnh</t>
  </si>
  <si>
    <t>98,4</t>
  </si>
  <si>
    <t>32,3</t>
  </si>
  <si>
    <t>37,3</t>
  </si>
  <si>
    <t>Kon Đào</t>
  </si>
  <si>
    <t>24,3</t>
  </si>
  <si>
    <t>40,4</t>
  </si>
  <si>
    <t>Đăk Trăm</t>
  </si>
  <si>
    <t>24,2</t>
  </si>
  <si>
    <t>Văn Lem</t>
  </si>
  <si>
    <t>71,5</t>
  </si>
  <si>
    <t>32,8</t>
  </si>
  <si>
    <t>96,4</t>
  </si>
  <si>
    <t>Ngọc Hồi</t>
  </si>
  <si>
    <t>Đăk Xú</t>
  </si>
  <si>
    <t>84,8</t>
  </si>
  <si>
    <t>49,9</t>
  </si>
  <si>
    <t>Sa Thầy</t>
  </si>
  <si>
    <t>Sa Nhơn</t>
  </si>
  <si>
    <t>5,1</t>
  </si>
  <si>
    <t>Kon Rẫy</t>
  </si>
  <si>
    <t>79,0</t>
  </si>
  <si>
    <t>89,0</t>
  </si>
  <si>
    <t>26,6</t>
  </si>
  <si>
    <t>Tu Mơ Rông</t>
  </si>
  <si>
    <t>75,6</t>
  </si>
  <si>
    <t>84,0</t>
  </si>
  <si>
    <t>15,9</t>
  </si>
  <si>
    <t>82,5</t>
  </si>
  <si>
    <t>Đăk Tờ Kan</t>
  </si>
  <si>
    <t>74,5</t>
  </si>
  <si>
    <t>86,2</t>
  </si>
  <si>
    <t> 713</t>
  </si>
  <si>
    <t>18,9</t>
  </si>
  <si>
    <t>95,3</t>
  </si>
  <si>
    <t>Đăk Rơ Ông</t>
  </si>
  <si>
    <t>76,09</t>
  </si>
  <si>
    <t>17,5</t>
  </si>
  <si>
    <t>94,6</t>
  </si>
  <si>
    <t>Kon Plong</t>
  </si>
  <si>
    <t>Đăk Tăng</t>
  </si>
  <si>
    <t>25,0</t>
  </si>
  <si>
    <t>Đăk Glei</t>
  </si>
  <si>
    <t>Đăk KRoong</t>
  </si>
  <si>
    <t>74,1</t>
  </si>
  <si>
    <t>87,3</t>
  </si>
  <si>
    <t>15,2</t>
  </si>
  <si>
    <t>92,8</t>
  </si>
  <si>
    <t>21,8</t>
  </si>
  <si>
    <t>61,0</t>
  </si>
  <si>
    <t>Huyện Đăk Hà</t>
  </si>
  <si>
    <t>Cấp nước sinh hoạt thị trấn Đăk Hà, xã Hà Mòn, huyện Đăk Hà</t>
  </si>
  <si>
    <t>Xã Hà Mòn, huyện Đăk Hà</t>
  </si>
  <si>
    <t xml:space="preserve"> Đạt </t>
  </si>
  <si>
    <t>Đang vận hành kiểm tra kỹ thuật </t>
  </si>
  <si>
    <t>Trung tâm QLKT CCTCC</t>
  </si>
  <si>
    <t>Đã được tập huấn về VH công trình nước; POM; giới và DTTS</t>
  </si>
  <si>
    <t>Cấp nước sinh hoạt thôn Kon Gung-Đăk Mút, xã Đăk Mar, huyện Đăk Hà</t>
  </si>
  <si>
    <t>Xã Đăk Mar, huyện Đăk Hà</t>
  </si>
  <si>
    <t> Đang vận hành kiểm tra kỹ thuật </t>
  </si>
  <si>
    <t>Cấp nước sinh hoạt thôn Quyết Thắng, thôn 4, thôn Bình Minh, xã Hà Mòn</t>
  </si>
  <si>
    <t>Huyện Đăk Tô</t>
  </si>
  <si>
    <t>Cấp nước sinh hoạt trung tâm xã Đăk Trăm, huyện Đăk Tô</t>
  </si>
  <si>
    <t>Xã Đăk Trăm, huyện Đăk Tô</t>
  </si>
  <si>
    <t>UBND xã quản lý, vận hành</t>
  </si>
  <si>
    <t>Huyện Kon Rẫy</t>
  </si>
  <si>
    <t>Cấp nước sinh hoạt thôn 4, xã Đăk Pne, huyện Kon Rẫy</t>
  </si>
  <si>
    <t>Xã Đăk Pne</t>
  </si>
  <si>
    <t>Cấp nước sinh hoạt thôn 3, 2 xã Đăk Pne, huyện Kon Rẫy</t>
  </si>
  <si>
    <t>Huyện Tu Mơ Rông</t>
  </si>
  <si>
    <t>Cấp nước sinh hoạt trung tâm xã Ngọc Yêu, huyện Tu Mơ Rông</t>
  </si>
  <si>
    <t>Xã Ngọc Yêu, huyện Tu Mơ Rông</t>
  </si>
  <si>
    <t>Cấp nước sinh hoạt trung tâm xã Đăk Sao, huyện Tu Mơ Rông</t>
  </si>
  <si>
    <t>Xã Đăk Sao, huyện Tu Mơ Rông</t>
  </si>
  <si>
    <t>Huyện Sa Thầy</t>
  </si>
  <si>
    <t>Cấp nước sinh hoạt thôn 1,2,3 xã Ya Xiêr, huyện Sa Thầy</t>
  </si>
  <si>
    <t>Xã Ya Xiêr, huyện Sa Thầy</t>
  </si>
  <si>
    <t>Cấp nước sinh hoạt thôn Nhơn Bình, xã Sa Nhơn, huyện Sa Thầy</t>
  </si>
  <si>
    <t>xã Sa Nhơn, huyện Sa Thầy</t>
  </si>
  <si>
    <t>Cấp nước sinh hoạt khu giản dân làng Đăk Wớt, xã Hơ Moong, huyện Sa Thầy</t>
  </si>
  <si>
    <t>xã Hơ Moong, huyện Sa Thầy</t>
  </si>
  <si>
    <t>Trung tâm Nước sạch và VSMTNT</t>
  </si>
  <si>
    <t>Cấp nước sinh hoạt xã Ia Chim, Tp. Kon Tum</t>
  </si>
  <si>
    <t>Xã Ia Chim, Tp Kon Tum</t>
  </si>
  <si>
    <t> Đăk Hà</t>
  </si>
  <si>
    <t>Hà Mòn </t>
  </si>
  <si>
    <t>3026/KH-UBND ngày 31/10/2018</t>
  </si>
  <si>
    <t>31/10/2018</t>
  </si>
  <si>
    <t>http://kontumvpub.gov.vn/VBDetail.aspx?idVB=8674</t>
  </si>
  <si>
    <t>426/KH-SYT ngày 18/2/2019</t>
  </si>
  <si>
    <t>18/2/2019</t>
  </si>
  <si>
    <t>http://syt.kontum.gov.vn/VBDetail.aspx?idVB=640</t>
  </si>
  <si>
    <t>Kế hoạch số 48/KH-SNN ngày 20/4/2019</t>
  </si>
  <si>
    <t>20/4/2019 </t>
  </si>
  <si>
    <t>http://snnptnt.kontum.gov.vn/Th%C3%B4ng-B%C3%A1o/ItemID/1388/View/Details.aspx</t>
  </si>
  <si>
    <t xml:space="preserve">Kon Tum </t>
  </si>
  <si>
    <t>Huyện Ninh Phước</t>
  </si>
  <si>
    <t>Xã Phước Hậu</t>
  </si>
  <si>
    <t> Huyện Thuận Bắc</t>
  </si>
  <si>
    <t>Xã Công Hải</t>
  </si>
  <si>
    <t> Huyện Thuận Nam</t>
  </si>
  <si>
    <t>Xã Phước Dinh</t>
  </si>
  <si>
    <t>78,04 </t>
  </si>
  <si>
    <t>2.037 </t>
  </si>
  <si>
    <t>Đấu nối đường ống HTCN Phước Trung cấp cho thôn Suối Le, xã Phước Kháng</t>
  </si>
  <si>
    <t>Xã Phước Kháng, huyện Thuận Bắc</t>
  </si>
  <si>
    <t>Tu sửa, nâng cấp Hệ thống cấp nước Phước Nhơn - An Nhơn, huyện Ninh Hải</t>
  </si>
  <si>
    <t>Xã Xuân Hải, huyện Ninh Hải</t>
  </si>
  <si>
    <t>Hệ thống cấp nước Ma Nới, huyện Ninh Sơn</t>
  </si>
  <si>
    <t>Xã Ma Nới, huyện Ninh Sơn</t>
  </si>
  <si>
    <t>Đấu nối đường ống HTCN Mỹ Tường cấp cho thôn Đá Hang, xã Vĩnh Hải</t>
  </si>
  <si>
    <t>Xã Vĩnh Hải, huyện Ninh Hải</t>
  </si>
  <si>
    <t>Tu sửa, nâng cấp Hệ thống cấp nước Hữu Đức -Hậu sanh, Núi Tháp huyện Ninh Phước</t>
  </si>
  <si>
    <t>Xã Phước Hữu, huyện Ninh Phước</t>
  </si>
  <si>
    <t>Đấu nối đường ống cấp nước thô và ống nhánh Hệ thống cấp nước sinh hoạt xã Phước Chiến</t>
  </si>
  <si>
    <t>Xã Phước Chiến, huyện Bác Ái</t>
  </si>
  <si>
    <t>Đấu nối đường ống cấp nước Phước Tiến - Tân Lập, huyện Bác Ái</t>
  </si>
  <si>
    <t>Xã Phước Tiến, huyện Bác Ái</t>
  </si>
  <si>
    <t>Mở rộng tuyến đường ống cấp nước xã Phước Thắng - Phước Đại</t>
  </si>
  <si>
    <t>Xã Phước Thắng, huyện Ninh Sơn</t>
  </si>
  <si>
    <t>Nạo vét đầu nguồn để cấp nước sinh hoạt cho hệ thống cấp nước Hòa Sơn</t>
  </si>
  <si>
    <t>Xã Hòa Sơn, huyện Ninh Sơn</t>
  </si>
  <si>
    <t> Ninh Phước</t>
  </si>
  <si>
    <t>Phước Thái </t>
  </si>
  <si>
    <t> Ninh Hải</t>
  </si>
  <si>
    <t>Tân Hải </t>
  </si>
  <si>
    <t>Cấp nước sinh hoạt xã Trung Minh thành phố Hòa Bình</t>
  </si>
  <si>
    <t>Cấp nước sinh hoạt các xóm Mỵ Thanh, Mỵ, Phố Mỵ và các xóm Ba Giang,xã Mỵ Hòa huyện Kim Bôi</t>
  </si>
  <si>
    <t>Bắt đầu vận hành, chưa có số liệu</t>
  </si>
  <si>
    <t>Biên bản điều tra các hộ dùng nước và hội nghị triển khai thi công</t>
  </si>
  <si>
    <t>Xã Trung Minh, thành phố Hòa Bình</t>
  </si>
  <si>
    <t>Dừng đầu tư, đã có văn bản cho phép điều chuyển danh mục công trình</t>
  </si>
  <si>
    <t>xóm Mỵ Thanh, Mỵ, Phố Mỵ và các xóm Ba Giang,xã Mỵ Hòa huyện Kim Bôi</t>
  </si>
  <si>
    <t>Biên bản điều tra các hộ dùng nước</t>
  </si>
  <si>
    <t> 2</t>
  </si>
  <si>
    <t>2 </t>
  </si>
  <si>
    <t>Tuy Phong</t>
  </si>
  <si>
    <t>Phong Phú</t>
  </si>
  <si>
    <t>85,52%</t>
  </si>
  <si>
    <t>14,48%</t>
  </si>
  <si>
    <t>Hàm Tân</t>
  </si>
  <si>
    <t>Tân Hà</t>
  </si>
  <si>
    <t>91,74%</t>
  </si>
  <si>
    <t>8,74%</t>
  </si>
  <si>
    <t>86,55%</t>
  </si>
  <si>
    <t>14,08%</t>
  </si>
  <si>
    <t>89,45%</t>
  </si>
  <si>
    <t>16,66%</t>
  </si>
  <si>
    <t>12,43%</t>
  </si>
  <si>
    <t>Công trình ðang thực hiện</t>
  </si>
  <si>
    <t>Công trình cấp nýớc xã Tân Xuân, huyện Hàm Tân</t>
  </si>
  <si>
    <t>Xã Tân Xuân, huyện Hàm Tân</t>
  </si>
  <si>
    <t>Ðang thi công</t>
  </si>
  <si>
    <t>Ðạt</t>
  </si>
  <si>
    <t>Công trình cấp nýớc xã Mýõng Mán, Hàm Mỹ, Hàm Thạnh huyện Hàm Thuận Nam</t>
  </si>
  <si>
    <t>Huyện Hàm Thuận Nam</t>
  </si>
  <si>
    <t>Công trình ðã hợp lệ kiểm ðếm nãm 2018 tiếp tục iểm ðếm nãm 2019</t>
  </si>
  <si>
    <t>Lắp đặt cụm xử lý công suất 1.200m3/ngày tại nhà máy nước huyện Hàm Thuận Bắc</t>
  </si>
  <si>
    <t>Huyện Hàm Thuận Bắc</t>
  </si>
  <si>
    <t>Ðạt QCVN 01:2009/BYT</t>
  </si>
  <si>
    <t>Nâng cấp, mở rộng hệ thống nước Hồng Sơn, huyện Hàm Thuận Bắc</t>
  </si>
  <si>
    <t>Ðạt QCVN 02:2009/BYT</t>
  </si>
  <si>
    <t>Nâng cấp mở rộng hệ thống nước Tiến Lợi, thành phố Phan Thiết</t>
  </si>
  <si>
    <t>thành phố Phan Thiết</t>
  </si>
  <si>
    <t>Công trình đăng ký xét tính hợp lệ bắt đầu kiểm đếm năm 2019</t>
  </si>
  <si>
    <t>Công trình Lắp đặt cụm xử lý công suất 1.000m3/ngày, Nhà máy nước Tân Nghĩa, huyện Hàm Tân</t>
  </si>
  <si>
    <t>Huyện Hàm Tân</t>
  </si>
  <si>
    <t>Công trình Lắp đặt trạm bơm tăng áp, cấp điện và tuyến ống cấp nước từ Hệ thống nước La Gi về Hệ thống nước Sơn Mỹ, huyện Hàm Tân</t>
  </si>
  <si>
    <t>Công trình: Tuyến ống chuyển tải D160mm từ trạm tăng áp 1 lên trạm tăng áp 2 – Hệ thống nước Thiện Nghiệp, thành phố Phan Thiết</t>
  </si>
  <si>
    <t>Công trình Mở rộng tuyến ống hệ thống nước xã Hàm Minh, huyện Hàm Thuận Nam, tỉnh Bình Thuận</t>
  </si>
  <si>
    <t>Công trình Mở rộng tuyến ống cấp nước xã Tân Hải, thị xã La Gi</t>
  </si>
  <si>
    <t>TX La Gi</t>
  </si>
  <si>
    <t>Công trình Hệ thống cấp nước sinh hoạt thôn dân tộc xã Tân Thuận, huyện Hàm Thuận Nam</t>
  </si>
  <si>
    <t>Sông Lũy</t>
  </si>
  <si>
    <t>Sông Phan</t>
  </si>
  <si>
    <t>Suối Kiết</t>
  </si>
  <si>
    <t>Kế hoạch thực hiện chương trình năm 2019. Số 3600/KH-UBND ngày 14/8/2019</t>
  </si>
  <si>
    <t>Báo cáo chương trình năm 2019 đang thực hiện</t>
  </si>
  <si>
    <r>
      <t xml:space="preserve">BẢNG I-3: </t>
    </r>
    <r>
      <rPr>
        <sz val="12"/>
        <color indexed="8"/>
        <rFont val="Times New Roman"/>
        <family val="1"/>
      </rPr>
      <t>TIẾN ĐỘ THỰC HIỆN VỆ SINH TOÀN XÃ CỦA TỈNH (Chỉ số 1.2)</t>
    </r>
  </si>
  <si>
    <r>
      <t>Biên bản tham vấn với người sử dụng nước</t>
    </r>
    <r>
      <rPr>
        <b/>
        <vertAlign val="superscript"/>
        <sz val="10"/>
        <rFont val="Times New Roman"/>
        <family val="1"/>
      </rPr>
      <t>7</t>
    </r>
  </si>
  <si>
    <r>
      <t>Quyết định thành lập Tổ VH&amp;BD của UBND xã</t>
    </r>
    <r>
      <rPr>
        <b/>
        <vertAlign val="superscript"/>
        <sz val="10"/>
        <rFont val="Times New Roman"/>
        <family val="1"/>
      </rPr>
      <t>8</t>
    </r>
    <r>
      <rPr>
        <b/>
        <sz val="10"/>
        <rFont val="Times New Roman"/>
        <family val="1"/>
      </rPr>
      <t xml:space="preserve"> </t>
    </r>
  </si>
  <si>
    <r>
      <t>Chứng chỉ/ Cam kết của UBND xã về việc đào tạo cho cán bộ VH</t>
    </r>
    <r>
      <rPr>
        <b/>
        <vertAlign val="superscript"/>
        <sz val="10"/>
        <rFont val="Times New Roman"/>
        <family val="1"/>
      </rPr>
      <t>9</t>
    </r>
  </si>
  <si>
    <r>
      <t>Đạt</t>
    </r>
    <r>
      <rPr>
        <sz val="10"/>
        <color indexed="8"/>
        <rFont val="Times New Roman"/>
        <family val="1"/>
      </rPr>
      <t>.</t>
    </r>
  </si>
  <si>
    <r>
      <t> Đang vận hành kiểm tra kỹ thuật </t>
    </r>
    <r>
      <rPr>
        <sz val="10"/>
        <color indexed="8"/>
        <rFont val="Times New Roman"/>
        <family val="1"/>
      </rPr>
      <t> </t>
    </r>
  </si>
  <si>
    <t>1345/KH-UBND ngày 12/7/2019</t>
  </si>
  <si>
    <t>https://sonnptnt.laichau.gov.vn/view/ke-hoach/tang-cuong-nang-luc-chuong-trinh-mo-rong-quy-mo-ve-sinh-va-nuoc-sach-nong-thon-dua-tren-ket-qua-nam-2019-49745?mid=1974</t>
  </si>
  <si>
    <t>Báo cáo số 36/BC-UBND ngày 17/2/2020</t>
  </si>
  <si>
    <t>25/02/2020</t>
  </si>
  <si>
    <t>https://sonnptnt.laichau.gov.vn/view/bao-cao/bao-cao-ket-qua-thuc-hien-chuong-trinh-mo-rong-quy-mo-ve-sinh-va-nuoc-sach-nong-thon-dua-tren-ket-qua-tinh-lai-chau-nam-2019-53909?mid=1631</t>
  </si>
  <si>
    <t>Sơn la</t>
  </si>
  <si>
    <t>Đã công bố</t>
  </si>
  <si>
    <t>Kế hoạch số 36/KH-BĐH kí ngày 15/3/2019</t>
  </si>
  <si>
    <t>Kế hoạch số 37/KH-BĐH, ký 15/3/2019</t>
  </si>
  <si>
    <t>Kế hoạch số 38/KH-BĐH, ký 15/3/2019</t>
  </si>
  <si>
    <t>24/12/2019 ( đăng lại vì phần đăng trước dó mất do trang wed Sở bị hỏng)</t>
  </si>
  <si>
    <t>http://sonongnghiep.sonla.gov.vn/1296/31332/67510/545199/van-ban-nuoc-sach-va-vsmt-nong-thon/ke-hoach-truyen-thong-thay-doi-hanh-vi-hop-phan-cap-nuoc-nam-2019-tinh-son-la</t>
  </si>
  <si>
    <t>đã công bố</t>
  </si>
  <si>
    <t>03BC-BĐH, 10/01/2020</t>
  </si>
  <si>
    <t>15/01/2020</t>
  </si>
  <si>
    <t>http://sonongnghiep.sonla.gov.vn/1296/31332/67510/547021/van-ban-nuoc-sach-va-vsmt-nong-thon/bao-cao-so-02-bc-bdh-ngay-10-1-2020-bao-cao-ban-dieu-hanh-chuong-trinh-mo-rong-quy-mo-nuoc-sach</t>
  </si>
  <si>
    <t>T</t>
  </si>
  <si>
    <t> http://nnptnt.daklak.gov.vn/tin-tuc-su-kien/bao-cao-cap-nhat-so-lieu-bao-cao-chuong-trinh-mo-rong-quy-mo-ve-sinh-va-nuoc-sach-nong-thon-dua-tren-ket-qua-vay-von-ngan-hang-the-gioi-nam-2019.html</t>
  </si>
  <si>
    <t>11. Tỉnh Sơn La</t>
  </si>
  <si>
    <t>13. Tỉnh Đăk Nông</t>
  </si>
  <si>
    <t>14. Tỉnh Đăk Lăk</t>
  </si>
  <si>
    <t>15. Tỉnh Gia Lai</t>
  </si>
  <si>
    <t>16. Tỉnh Lâm Đồng</t>
  </si>
  <si>
    <t>17. Tỉnh Kon Tum</t>
  </si>
  <si>
    <t>18. Tỉnh Ninh Thuận</t>
  </si>
  <si>
    <t>19. Tỉnh Bình Thuận</t>
  </si>
  <si>
    <t>20. Tỉnh Tuyên Quang</t>
  </si>
  <si>
    <t>21. Tỉnh Bắc Kan</t>
  </si>
  <si>
    <t>Yên Sơn</t>
  </si>
  <si>
    <t>Kim Phú</t>
  </si>
  <si>
    <t>Thắng Quân</t>
  </si>
  <si>
    <t>Chân Sơn</t>
  </si>
  <si>
    <t>48,3</t>
  </si>
  <si>
    <t>Phú Lâm</t>
  </si>
  <si>
    <t>51,2</t>
  </si>
  <si>
    <t>Tiến Bộ</t>
  </si>
  <si>
    <t>Tứ Quận</t>
  </si>
  <si>
    <t>Lực Hành</t>
  </si>
  <si>
    <t>49,7</t>
  </si>
  <si>
    <t>Trung Sơn</t>
  </si>
  <si>
    <t>Chiêm Hóa</t>
  </si>
  <si>
    <t>Minh Quang</t>
  </si>
  <si>
    <t>62,2</t>
  </si>
  <si>
    <t>60,3</t>
  </si>
  <si>
    <t>65,2</t>
  </si>
  <si>
    <t>Ngọc Hội</t>
  </si>
  <si>
    <t>70,1</t>
  </si>
  <si>
    <t>17,7</t>
  </si>
  <si>
    <t>45,95</t>
  </si>
  <si>
    <t>Hà Lang</t>
  </si>
  <si>
    <t>8,17</t>
  </si>
  <si>
    <t>Nhân Lý</t>
  </si>
  <si>
    <t>75,5</t>
  </si>
  <si>
    <t>Xuân Quang</t>
  </si>
  <si>
    <t>89,4</t>
  </si>
  <si>
    <t>Yên Nguyên</t>
  </si>
  <si>
    <t>Sơn Dương</t>
  </si>
  <si>
    <t>Hồng Lạc</t>
  </si>
  <si>
    <t>74,4</t>
  </si>
  <si>
    <t>Đại Phú</t>
  </si>
  <si>
    <t>65,8</t>
  </si>
  <si>
    <t>3,7</t>
  </si>
  <si>
    <t>Phúc Ứng</t>
  </si>
  <si>
    <t>3,84</t>
  </si>
  <si>
    <t>48,92</t>
  </si>
  <si>
    <t>Văn Phú</t>
  </si>
  <si>
    <t>77,3</t>
  </si>
  <si>
    <t>26,2</t>
  </si>
  <si>
    <t>32,4</t>
  </si>
  <si>
    <t>Ninh Lai</t>
  </si>
  <si>
    <t>66,5</t>
  </si>
  <si>
    <t>2,6</t>
  </si>
  <si>
    <t>Sơn Nam</t>
  </si>
  <si>
    <t>86,3</t>
  </si>
  <si>
    <t>6,2</t>
  </si>
  <si>
    <t>63,4</t>
  </si>
  <si>
    <t>Hàm Yên</t>
  </si>
  <si>
    <t>Thái Hòa</t>
  </si>
  <si>
    <t>Bình Xa</t>
  </si>
  <si>
    <t>Nhân Mục</t>
  </si>
  <si>
    <t>85,14</t>
  </si>
  <si>
    <t>Xã Minh Quang, xã Trung Hà, huyện Chiêm Hóa, tỉnh Tuyên Quang</t>
  </si>
  <si>
    <t>Dự kiến hoàn thành trong quý I, năm 2020</t>
  </si>
  <si>
    <t>Tổ chức họp dân để tuyên truyền về Nước sạch và vệ sinh môi trường nông thôn trên địa bàn xã</t>
  </si>
  <si>
    <t>Xã Đông Lợi, huyện Sơn Dương, tỉnh Tuyên Quang</t>
  </si>
  <si>
    <t>Đang hoạt động bình thường</t>
  </si>
  <si>
    <t>UBND xã Đông Lợi</t>
  </si>
  <si>
    <t>Xã Hùng Lợi, huyện Yên Sơn, tỉnh Tuyên Quang</t>
  </si>
  <si>
    <t>UBND xã Hùng Lợi</t>
  </si>
  <si>
    <t>Xã Thổ Bình, xã Lăng Can, huyện Lâm Bình</t>
  </si>
  <si>
    <t>UBND xã Thổ Bình; TTN</t>
  </si>
  <si>
    <t>Xã Thiện Kế, huyện Sơn Dương</t>
  </si>
  <si>
    <t>Nhữ Hán</t>
  </si>
  <si>
    <t>Hoàng Khai</t>
  </si>
  <si>
    <t xml:space="preserve">Quyết định số 232/QĐ-UBND ngày 23/8/2018 của UBND tỉnh </t>
  </si>
  <si>
    <t>23/8/2018</t>
  </si>
  <si>
    <t>http://www.snntuyenquang.gov.vn/van-ban/van-ban-phap-quy/phan-loai/nuoc-sach-vsmt-nt.html</t>
  </si>
  <si>
    <t>31/12/2019</t>
  </si>
  <si>
    <t>Gia Lai phân bổ 70.655 triệu đồng tuy nhiên chỉ đề xuất rút đợt 1: 18.158,6 triệu đồng</t>
  </si>
  <si>
    <t>Từ  tới (giai đoạn báo cáo)</t>
  </si>
  <si>
    <t>Số tiểu dự án.............</t>
  </si>
  <si>
    <t>tháng/năm ……tháng/năm</t>
  </si>
  <si>
    <t xml:space="preserve">Môi trường  Giám sát đưa vào báo cáo tiến độ </t>
  </si>
  <si>
    <t xml:space="preserve">Số lượng công trình cấp nước nông thôn sử dụng nước mặt: </t>
  </si>
  <si>
    <t>Đã hoàn thành</t>
  </si>
  <si>
    <t>15 Công trình nước mặt</t>
  </si>
  <si>
    <t>160 công trình nước mặt</t>
  </si>
  <si>
    <t>Yêu cầu: 160;</t>
  </si>
  <si>
    <t xml:space="preserve"> Nộp: 125… </t>
  </si>
  <si>
    <t>Yêu cầu: Phú thọ báo cáo 3 công trình có giấy phép; Nộp: 1 CT ; 2 công trình đang chờ phê duyệt</t>
  </si>
  <si>
    <t xml:space="preserve">Cấp: … </t>
  </si>
  <si>
    <t>Số lượng công trình cấp nước nông thôn sử dụng nước ngầm</t>
  </si>
  <si>
    <t>10 công trình nước ngầm</t>
  </si>
  <si>
    <t>96 công trình nước ngầm</t>
  </si>
  <si>
    <t>Yêu cầu: 63;</t>
  </si>
  <si>
    <t xml:space="preserve">  Nộp: 54</t>
  </si>
  <si>
    <t>Yêu cầu: theo các tỉnh báo cáo không phải xin giấy phép xả thải  Nộp: 0</t>
  </si>
  <si>
    <t>Số lượng công trình vệ sinh nông thôn sử dụng nước mặt</t>
  </si>
  <si>
    <t xml:space="preserve">Yêu cầu: .... Nộp: … </t>
  </si>
  <si>
    <t>Số lượng công trình vệ sinh sử dụng nước ngầm</t>
  </si>
  <si>
    <t>Số lượng đào tạo về môi trường cho các dự án cấp nước nông thôn được tiến hành trong giai đoạn báo cáo</t>
  </si>
  <si>
    <t>Thuyết minh về loại hình và phạm vi tác động môi trường đã được thảo luận trong ĐTM/KHBVMT</t>
  </si>
  <si>
    <t xml:space="preserve"> Bảo vệ môi trường xung quanh bao gồm: các biện pháp chống bụi, chống ồn, xử lý chất thải và làm sạch hành lang, thực hiện các biện pháp bảo vệ để đảm bảo an toàn và vệ sinh môi trường </t>
  </si>
  <si>
    <t xml:space="preserve">KHBVMT của các dự án  nước sạch tại các tỉnh xin phê duyệt đến nay đều thực hiện theo mẫu tại Phụ lục 5.6 của Thông tư  27/2015/TT-BTNMT, các dự án phê duyệt sau ngày 1/7/2019 thực hiện theo mẫu số 2,  phụ lục VII của Nghị định 40/2019/NĐ-CP vẫn đang chờ phê duyệt. </t>
  </si>
  <si>
    <t xml:space="preserve">Kế hoạch bảo vệ môi trường trong giai đoạn thi công xây dựng và trong quá trình đi vào hoạt động của công trình cấp nước đã được phê duyệt theo các tiêu chí trong phụ lục liệt kê. </t>
  </si>
  <si>
    <t>Nhận xét về việc đưa các biện pháp giảm nhẹ tác động vào thiết kế kỹ thuật, ví dụ như chọn địa điểm, xử lý bùn cầu, v.v) và hồ sơ mời thầu và hợp đồng.</t>
  </si>
  <si>
    <t>Nhận xét về các khía cạnh môi trường trong quá trình xây dựng: tác động, các biện pháp giảm nhẹ tác động do Nhà thầu thực hiện</t>
  </si>
  <si>
    <t>Các nhận xét khác về thông điệp môi trường trong các chiến dịch truyền thông</t>
  </si>
  <si>
    <t>Lượng nước ngầm và nước mặt được khai thác trong Chương trình</t>
  </si>
  <si>
    <t>Số khiếu nại về môi trường nhận được, mô tả quy trình thủ tục giải quyết khiếu nại và hồ sơ xử lý khiếu nại về vấn đề môi trường.</t>
  </si>
  <si>
    <t xml:space="preserve">Các nhận xét khác   </t>
  </si>
  <si>
    <t xml:space="preserve">Tập huấn cho 30 học viên phân bổ đều cho 07 tỉnh: Tuyên Quang, Hà Giang, Sơn La, Bắc Giang, Điện Biên, Hòa Bình, Phú Thọ với nội dung đảm bảo an toàn môi trường từ quản lý đến kỹ thuật đối với các dự án cấp nước nông thôn và hỗ trợ kỹ thuật, nâng cao năng lực chuyên môn cho cán bộ môi trường của tỉnh                                                                                                                                                                                                              </t>
  </si>
  <si>
    <t>Phạm vi tác động của công trình tính tới quý IV/2019</t>
  </si>
  <si>
    <t>Số hộ HGĐ bị ảnh hưởng vĩnh viễn</t>
  </si>
  <si>
    <t>Diện tích đất thu hồi vĩnh viễn (m2)</t>
  </si>
  <si>
    <t>Tổng diện tích đất hiến tặng  (m2)</t>
  </si>
  <si>
    <t>HGĐ bị ảnh hưởng nặng nề</t>
  </si>
  <si>
    <t>HGĐ yếu thế bị ảnh hưởng (mất &lt;30% đất nông nghiệp)</t>
  </si>
  <si>
    <t>HGĐkinh doanh bị ảnh hưởng</t>
  </si>
  <si>
    <t>HGĐ Dân tộc thiểu số bị ảnh hưởng</t>
  </si>
  <si>
    <t xml:space="preserve">HGĐ dễ tổn thương bị ảnh hưởng </t>
  </si>
  <si>
    <t>Tổng số HGĐ bị ảnh hưởng</t>
  </si>
  <si>
    <t>Đất trồng lúa</t>
  </si>
  <si>
    <t>HGĐ mất &gt;30% đất nông nghiệp</t>
  </si>
  <si>
    <t>HGĐ di dời bị ảnh hưởng</t>
  </si>
  <si>
    <t>Đắk Nông</t>
  </si>
  <si>
    <t>Đắk Lắk</t>
  </si>
  <si>
    <t>XÃ HỘI</t>
  </si>
  <si>
    <t>Tình hình chi trả đền bù tính tới quý IV/2019</t>
  </si>
  <si>
    <t>Tổng giá trị bồi thường</t>
  </si>
  <si>
    <t>Tổng đã chi trả ('000VND)</t>
  </si>
  <si>
    <t>Tình trạng chi trả bồi thường</t>
  </si>
  <si>
    <t>Tình trạng giải phóng mặt bằng</t>
  </si>
  <si>
    <t>HGĐ bị ảnh hưởng hiến đất</t>
  </si>
  <si>
    <t>Đã được trả tiền tới nay</t>
  </si>
  <si>
    <t>Sẽ được trả</t>
  </si>
  <si>
    <t xml:space="preserve">HGĐ bị ảnh hưởng đã nhận tiền bồi thường </t>
  </si>
  <si>
    <t>HGĐ bị ảnh hưởng chưa nhận được tiền bồi thường</t>
  </si>
  <si>
    <t>HGĐ bị ảnh hưởng đã giao đất</t>
  </si>
  <si>
    <t>HGĐ bị ảnh hưởng không giao đất</t>
  </si>
  <si>
    <t xml:space="preserve">Cao Bằng </t>
  </si>
  <si>
    <t>Lào cai</t>
  </si>
  <si>
    <t>3.575.825</t>
  </si>
  <si>
    <t>1.318.705</t>
  </si>
  <si>
    <t>2.678.602</t>
  </si>
  <si>
    <t>XA HOI</t>
  </si>
  <si>
    <t>BẢNG V-2: DÒNG LAO ĐỘNG</t>
  </si>
  <si>
    <t>Tác động dẫn tới rủi ro xã hội do luồng lao động gây ra</t>
  </si>
  <si>
    <t>Tác động xã hội</t>
  </si>
  <si>
    <t>Giải pháp khuyến nghị</t>
  </si>
  <si>
    <t>Rủi ro mâu thuẫn xã hội liên quan đến những khác biệt về tôn giáo, văn hóa hoặc dân tộc.</t>
  </si>
  <si>
    <t>Rủi ro tăng lên về hành vi và tội phạm tiềm ẩn (trộm cắp, tấn công, lạm dụng, mại dâm và buôn bán người)</t>
  </si>
  <si>
    <t>Gánh nặng tăng lên về và cạnh tranh trong cung cấp dịch vụ công (như nước, điện, dịch vụ y tế, giao thông, giáo dục và dịch vụ xã hội)</t>
  </si>
  <si>
    <t>Rủi ro tăng lên về bệnh truyền nhiễm và gánh nặng lên dịch vụ y tế địa phương</t>
  </si>
  <si>
    <t>Bạo lực về giới (như lạm dụng tình dục với phụ nữ và trẻ em gái, khai thác quan hệ tình dục, và quan hệ tình dục ngầm với trẻ em vị thành niên)</t>
  </si>
  <si>
    <t>Lạm dụng sức lao động trẻ em và bỏ học ở trẻ em</t>
  </si>
  <si>
    <t>Giao thông và tai nạn giao thông gia tăng</t>
  </si>
  <si>
    <r>
      <t xml:space="preserve">Theo dõi luồng lao động của nhà thầu. </t>
    </r>
    <r>
      <rPr>
        <sz val="13"/>
        <color indexed="8"/>
        <rFont val="Times New Roman"/>
        <family val="1"/>
      </rPr>
      <t>Cập nhật đến quý IV/2019</t>
    </r>
  </si>
  <si>
    <t>Số lượng công nhân theo công trình</t>
  </si>
  <si>
    <t xml:space="preserve">Thái Nguyên </t>
  </si>
  <si>
    <t xml:space="preserve">Tuyên Quang </t>
  </si>
  <si>
    <t xml:space="preserve">Lạng Sơn </t>
  </si>
  <si>
    <t>x (2)</t>
  </si>
  <si>
    <t>x (`1)</t>
  </si>
  <si>
    <t>x (5)</t>
  </si>
  <si>
    <t>x(2)</t>
  </si>
  <si>
    <t xml:space="preserve">x </t>
  </si>
  <si>
    <t>x(5)</t>
  </si>
  <si>
    <t>BẢNG V-3: GIỚI VÀ DÂN TỘC THIỂU SỐ</t>
  </si>
  <si>
    <t>Xây dựng năng lực</t>
  </si>
  <si>
    <t xml:space="preserve">Hà Giang </t>
  </si>
  <si>
    <t xml:space="preserve">Bắc Kan </t>
  </si>
  <si>
    <t xml:space="preserve">Phú Thọ </t>
  </si>
  <si>
    <t xml:space="preserve">Bắc Giang </t>
  </si>
  <si>
    <t xml:space="preserve">Hòa Bình </t>
  </si>
  <si>
    <t xml:space="preserve">Sơn La </t>
  </si>
  <si>
    <t xml:space="preserve">Lai Châu </t>
  </si>
  <si>
    <t xml:space="preserve">Điện Biên </t>
  </si>
  <si>
    <t xml:space="preserve">Đắk Nông </t>
  </si>
  <si>
    <t xml:space="preserve">Đắk Lắk </t>
  </si>
  <si>
    <t xml:space="preserve">Gia Lai </t>
  </si>
  <si>
    <t xml:space="preserve">Bình Thuận </t>
  </si>
  <si>
    <t xml:space="preserve">Ninh Thuận </t>
  </si>
  <si>
    <t>Giảng viên, tuyên truyền viên</t>
  </si>
  <si>
    <t>Tổng số người tham gia</t>
  </si>
  <si>
    <t>Not yet updated</t>
  </si>
  <si>
    <t>Đào tạo, tập huấn, hội nghị, hội thảo …</t>
  </si>
  <si>
    <t>Số người tham gia là nữ DTTS</t>
  </si>
  <si>
    <t>Tham vấn cộng đồng</t>
  </si>
  <si>
    <t xml:space="preserve">Cấp nước tập trung </t>
  </si>
  <si>
    <t>Not implemented</t>
  </si>
  <si>
    <t>Tổng số người trong tổ vận hành</t>
  </si>
  <si>
    <t>not yet updated</t>
  </si>
  <si>
    <t>DN quản lý</t>
  </si>
  <si>
    <t>TTN và DN quản lý</t>
  </si>
  <si>
    <t>TTN quản lý</t>
  </si>
  <si>
    <t>Số nữ tham gia vào tổ vận hành</t>
  </si>
  <si>
    <t>Số nữ DTTS tham gia vào tổ VH</t>
  </si>
  <si>
    <t>Huyện Mai Sơn</t>
  </si>
  <si>
    <t>Xã Hát Lót</t>
  </si>
  <si>
    <t>Xã  Mường Bon</t>
  </si>
  <si>
    <t>Xã Cò Nòi</t>
  </si>
  <si>
    <t xml:space="preserve"> Huyện Thuận Châu </t>
  </si>
  <si>
    <t>Xã Phổng Lái</t>
  </si>
  <si>
    <t>Huyện Mường La</t>
  </si>
  <si>
    <t>Xã Mường Chùm</t>
  </si>
  <si>
    <t>Huyện Phù Yên</t>
  </si>
  <si>
    <t>Xã Huy Hạ</t>
  </si>
  <si>
    <t>10,7</t>
  </si>
  <si>
    <t>97,6</t>
  </si>
  <si>
    <t xml:space="preserve">Xã Gia Phù </t>
  </si>
  <si>
    <t xml:space="preserve">Xã Huy Tường </t>
  </si>
  <si>
    <t>Xã Quang Huy</t>
  </si>
  <si>
    <t>22,1</t>
  </si>
  <si>
    <t xml:space="preserve">Huyện Vân Hồ </t>
  </si>
  <si>
    <t>Xã Vân Hồ</t>
  </si>
  <si>
    <t>46,26</t>
  </si>
  <si>
    <t>Sửa chữa, cải tạo, mở rộng NSH liên bản xã Chiềng Xôm</t>
  </si>
  <si>
    <t>Xã Chiềng Xôm, TP Sơn La</t>
  </si>
  <si>
    <t>NFP</t>
  </si>
  <si>
    <t>Phát thanh tuyên truyền về đấu nối sử dụng nước máy ( Đĩa CD)</t>
  </si>
  <si>
    <t>Hướng dẫn truyền thông tại xã ( tin bài phát thanh tuyên truyền dành cho xã đọc trên loa phát thanh của các bản hưởng lợi từ công trình)</t>
  </si>
  <si>
    <t>Sửa chữa, mở rộng NSH liên bản xã Phiêng Khoài</t>
  </si>
  <si>
    <t>Xã Phiêng Khoài huyện Yên Châu</t>
  </si>
  <si>
    <t>Nâng cấp, sửa chữa công trình NSH liên xã Chiềng Cọ, Chiềng Đen, TP Sơn La</t>
  </si>
  <si>
    <t>Xã Chiềng Cọ, Chiềng Đen, TP Sơn La</t>
  </si>
  <si>
    <t>Chưa có</t>
  </si>
  <si>
    <t>Cải tạo, nâng cấp, mở rộng NSH  liên bản xã Chiềng Pằn</t>
  </si>
  <si>
    <t>Xã Chiềng Pằn, huyện Yên Châu</t>
  </si>
  <si>
    <t>Cấp nước sinh hoạt liên bản xã Phiêng Luông</t>
  </si>
  <si>
    <t>Xã Phiêng Luông, Huyện Mộc Châu</t>
  </si>
  <si>
    <t>Nước sinh hoạt liên bản xã Mường Bú</t>
  </si>
  <si>
    <t xml:space="preserve">Xã Mường Bú, huyện Mường La. </t>
  </si>
  <si>
    <t>Cải tạo, nâng cấp, mở rộng NSH liên bản xã Đông Sang</t>
  </si>
  <si>
    <t>Xã Đông Sang, huyện Mộc Châu</t>
  </si>
  <si>
    <t>Cải tạo, nâng cấp, mở rộng  công trình nước sinh hoạt liên bản xã Chiềng Sung</t>
  </si>
  <si>
    <t>xã Chiềng Sung, huyện Mai Sơn</t>
  </si>
  <si>
    <t xml:space="preserve">UC </t>
  </si>
  <si>
    <t>Cải tạo, Mở rộng nâng cao chất lượng nước công trình NSH liên bản xã Chiềng Mung, huyện Mai Sơn</t>
  </si>
  <si>
    <t>xã Chiềng Mung, huyện Mai Sơn</t>
  </si>
  <si>
    <t>Cải tạo, nâng cấp, mở rộng NSH liên bản xã Chiềng Khoa, huyện Vân Hồ.</t>
  </si>
  <si>
    <t>Xã Chiềng Khoa, huyện Vân Hồ.</t>
  </si>
  <si>
    <r>
      <t>Đạt</t>
    </r>
    <r>
      <rPr>
        <sz val="8"/>
        <color indexed="8"/>
        <rFont val="Times New Roman"/>
        <family val="1"/>
      </rPr>
      <t>.</t>
    </r>
  </si>
  <si>
    <t>Số 913/KH-SNN ngày 17/5/2019</t>
  </si>
  <si>
    <t xml:space="preserve">Số 01/BC-BCĐ ngày 10/01/2020 </t>
  </si>
  <si>
    <t>http://snnptnt.dienbien.gov.vn/portal/Pages/2020-2-6/Ket-qua-thuc-hien-Chuong-trinh-mo-rong-quy-mo-ve-smyn8if.aspx</t>
  </si>
  <si>
    <t>vận hành ký thuật chưa có số liệu</t>
  </si>
  <si>
    <t>Họp thôn, kết hợp tuyên truyền về  vai trò của việc sử dụng nước sạch trong các lớp tập huấn</t>
  </si>
  <si>
    <t>Vận hành ký thuật chưa có số liệu</t>
  </si>
  <si>
    <t>Công trình cấp nước sinh hoạt cụm bảnh Trung tâm xã Nậm Tăn huyện Sìn Hồ</t>
  </si>
  <si>
    <t>Xã Nậm Tăm, huyện Sìn Hồ</t>
  </si>
  <si>
    <t>Công trình đã hợp lệ và đã được kiểm đếm đấu nối hoạt động chương trình năm 2018; năm 2019 đăng ký kiểm đếm đấu nối tăng thêm sau thời gian hoạt động</t>
  </si>
  <si>
    <t>Công trình cấp NSH cụm bản Trung tâm xã Mường So</t>
  </si>
  <si>
    <t>Xã Mường So, huyện Phong Thổ</t>
  </si>
  <si>
    <t>Công ty CP cấp nước Lai Châu</t>
  </si>
  <si>
    <t>Mới VH  chưa có số liệu</t>
  </si>
  <si>
    <t>- Họp dân tham vấn cộng đồng
- Tuyên truyền về nước sạch qua loa truyền thanh thôn
- Thăm hộ vận động trả tiền sử dụng nước</t>
  </si>
  <si>
    <t>- Họp dân tham vấn cộng đồng
- Tuyên truyền về nước sạch qua loa truyền thanh thôn</t>
  </si>
  <si>
    <t>Tổng xã VSTX (11 xã), xã Mai Sao chỉ kiểm đếm VS HGĐ</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</si>
</sst>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quot;₫&quot;_-;\-* #,##0.00\ &quot;₫&quot;_-;_-* &quot;-&quot;??\ &quot;₫&quot;_-;_-@_-"/>
    <numFmt numFmtId="165" formatCode="###\ ###\ ###"/>
    <numFmt numFmtId="166" formatCode="_(* #,##0_);_(* \(#,##0\);_(* &quot;-&quot;??_);_(@_)"/>
    <numFmt numFmtId="167" formatCode="_(* #.##._);_(* \(#.##.\);_(* &quot;-&quot;??_);_(@_ⴆ"/>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_(* #,##0.0_);_(* \(#,##0.0\);_(* &quot;-&quot;??_);_(@_)"/>
    <numFmt numFmtId="174" formatCode="0.0"/>
    <numFmt numFmtId="175" formatCode="_-* #,##0.00\ _₫_-;\-* #,##0.00\ _₫_-;_-* &quot;-&quot;??\ _₫_-;_-@_-"/>
    <numFmt numFmtId="176" formatCode="_-* #,##0\ _₫_-;\-* #,##0\ _₫_-;_-* &quot;-&quot;??\ _₫_-;_-@_-"/>
    <numFmt numFmtId="177" formatCode="[$-409]dddd\,\ mmmm\ dd\,\ yyyy"/>
    <numFmt numFmtId="178" formatCode="[$-409]h:mm:ss\ AM/PM"/>
    <numFmt numFmtId="179" formatCode="&quot;$&quot;#,##0.00"/>
    <numFmt numFmtId="180" formatCode="0.0000000"/>
    <numFmt numFmtId="181" formatCode="0.000000"/>
    <numFmt numFmtId="182" formatCode="0.00000"/>
    <numFmt numFmtId="183" formatCode="0.0000"/>
    <numFmt numFmtId="184" formatCode="0.000"/>
    <numFmt numFmtId="185" formatCode="#,##0;[Red]#,##0"/>
  </numFmts>
  <fonts count="211">
    <font>
      <sz val="11"/>
      <color theme="1"/>
      <name val="Calibri"/>
      <family val="2"/>
    </font>
    <font>
      <sz val="11"/>
      <color indexed="8"/>
      <name val="Calibri"/>
      <family val="2"/>
    </font>
    <font>
      <sz val="12"/>
      <name val=".VnTime"/>
      <family val="2"/>
    </font>
    <font>
      <sz val="10"/>
      <name val="Arial"/>
      <family val="2"/>
    </font>
    <font>
      <sz val="10"/>
      <name val="Times New Roman"/>
      <family val="1"/>
    </font>
    <font>
      <u val="single"/>
      <sz val="12"/>
      <color indexed="12"/>
      <name val=".VnTime"/>
      <family val="2"/>
    </font>
    <font>
      <sz val="14"/>
      <color indexed="8"/>
      <name val="Times New Roman"/>
      <family val="2"/>
    </font>
    <font>
      <sz val="11"/>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Times New Roman"/>
      <family val="1"/>
    </font>
    <font>
      <b/>
      <sz val="16"/>
      <name val="Times New Roman"/>
      <family val="1"/>
    </font>
    <font>
      <b/>
      <sz val="12"/>
      <name val="Times New Roman"/>
      <family val="1"/>
    </font>
    <font>
      <b/>
      <sz val="14"/>
      <name val="Times New Roman"/>
      <family val="1"/>
    </font>
    <font>
      <b/>
      <sz val="20"/>
      <name val="Times New Roman"/>
      <family val="1"/>
    </font>
    <font>
      <sz val="12"/>
      <name val="Times New Roman"/>
      <family val="1"/>
    </font>
    <font>
      <i/>
      <sz val="13"/>
      <name val="Times New Roman"/>
      <family val="1"/>
    </font>
    <font>
      <vertAlign val="superscript"/>
      <sz val="10"/>
      <name val="Times New Roman"/>
      <family val="1"/>
    </font>
    <font>
      <b/>
      <vertAlign val="superscript"/>
      <sz val="10"/>
      <name val="Times New Roman"/>
      <family val="1"/>
    </font>
    <font>
      <i/>
      <sz val="12"/>
      <name val="Times New Roman"/>
      <family val="1"/>
    </font>
    <font>
      <sz val="13"/>
      <color indexed="8"/>
      <name val="Times New Roman"/>
      <family val="1"/>
    </font>
    <font>
      <b/>
      <sz val="13"/>
      <name val="Times New Roman"/>
      <family val="1"/>
    </font>
    <font>
      <sz val="12"/>
      <name val="Arial"/>
      <family val="2"/>
    </font>
    <font>
      <sz val="13"/>
      <name val="Times New Roman"/>
      <family val="1"/>
    </font>
    <font>
      <sz val="11"/>
      <name val="Arial"/>
      <family val="2"/>
    </font>
    <font>
      <sz val="10"/>
      <name val="Calibri"/>
      <family val="2"/>
    </font>
    <font>
      <sz val="10"/>
      <color indexed="8"/>
      <name val="Times New Roman"/>
      <family val="1"/>
    </font>
    <font>
      <sz val="8"/>
      <color indexed="8"/>
      <name val="Times New Roman"/>
      <family val="1"/>
    </font>
    <font>
      <b/>
      <sz val="8"/>
      <color indexed="8"/>
      <name val="Times New Roman"/>
      <family val="1"/>
    </font>
    <font>
      <b/>
      <sz val="11"/>
      <name val="Times New Roman"/>
      <family val="1"/>
    </font>
    <font>
      <b/>
      <sz val="11"/>
      <name val="Arial"/>
      <family val="2"/>
    </font>
    <font>
      <sz val="10"/>
      <name val="Cambria"/>
      <family val="1"/>
    </font>
    <font>
      <sz val="9"/>
      <name val="Times New Roman"/>
      <family val="1"/>
    </font>
    <font>
      <b/>
      <sz val="9"/>
      <name val="Times New Roman"/>
      <family val="1"/>
    </font>
    <font>
      <i/>
      <sz val="10"/>
      <name val="Times New Roman"/>
      <family val="1"/>
    </font>
    <font>
      <sz val="9"/>
      <color indexed="8"/>
      <name val="Times New Roman"/>
      <family val="1"/>
    </font>
    <font>
      <sz val="12"/>
      <color indexed="8"/>
      <name val="Times New Roman"/>
      <family val="1"/>
    </font>
    <font>
      <b/>
      <sz val="12"/>
      <color indexed="8"/>
      <name val="Times New Roman"/>
      <family val="1"/>
    </font>
    <font>
      <sz val="9"/>
      <name val="Tahoma"/>
      <family val="2"/>
    </font>
    <font>
      <b/>
      <sz val="9"/>
      <name val="Tahoma"/>
      <family val="2"/>
    </font>
    <font>
      <i/>
      <u val="single"/>
      <sz val="10"/>
      <name val="Times New Roman"/>
      <family val="1"/>
    </font>
    <font>
      <i/>
      <sz val="10"/>
      <name val="Calibri"/>
      <family val="2"/>
    </font>
    <font>
      <b/>
      <sz val="10"/>
      <name val="Calibri"/>
      <family val="2"/>
    </font>
    <font>
      <sz val="10"/>
      <color indexed="12"/>
      <name val="Times New Roman"/>
      <family val="1"/>
    </font>
    <font>
      <b/>
      <sz val="12"/>
      <color indexed="10"/>
      <name val="Times New Roman"/>
      <family val="1"/>
    </font>
    <font>
      <u val="single"/>
      <sz val="10"/>
      <name val="Times New Roman"/>
      <family val="1"/>
    </font>
    <font>
      <b/>
      <sz val="12"/>
      <name val="Arial"/>
      <family val="2"/>
    </font>
    <font>
      <b/>
      <sz val="10"/>
      <name val="Arial"/>
      <family val="2"/>
    </font>
    <font>
      <sz val="11"/>
      <color indexed="8"/>
      <name val="Times New Roman"/>
      <family val="1"/>
    </font>
    <font>
      <b/>
      <i/>
      <sz val="10"/>
      <color indexed="48"/>
      <name val="Times New Roman"/>
      <family val="1"/>
    </font>
    <font>
      <b/>
      <sz val="10"/>
      <color indexed="12"/>
      <name val="Times New Roman"/>
      <family val="1"/>
    </font>
    <font>
      <b/>
      <i/>
      <sz val="10"/>
      <color indexed="12"/>
      <name val="Times New Roman"/>
      <family val="1"/>
    </font>
    <font>
      <b/>
      <sz val="8"/>
      <name val="Times New Roman"/>
      <family val="1"/>
    </font>
    <font>
      <u val="single"/>
      <sz val="11"/>
      <color indexed="20"/>
      <name val="Calibri"/>
      <family val="2"/>
    </font>
    <font>
      <u val="single"/>
      <sz val="11"/>
      <color indexed="12"/>
      <name val="Calibri"/>
      <family val="2"/>
    </font>
    <font>
      <u val="single"/>
      <sz val="11"/>
      <color indexed="12"/>
      <name val="Arial"/>
      <family val="2"/>
    </font>
    <font>
      <i/>
      <sz val="12"/>
      <color indexed="8"/>
      <name val="Times New Roman"/>
      <family val="1"/>
    </font>
    <font>
      <sz val="11"/>
      <name val="Calibri"/>
      <family val="2"/>
    </font>
    <font>
      <b/>
      <sz val="11"/>
      <color indexed="8"/>
      <name val="Times New Roman"/>
      <family val="1"/>
    </font>
    <font>
      <sz val="11"/>
      <color indexed="10"/>
      <name val="Times New Roman"/>
      <family val="1"/>
    </font>
    <font>
      <b/>
      <sz val="14"/>
      <color indexed="8"/>
      <name val="Times New Roman"/>
      <family val="1"/>
    </font>
    <font>
      <i/>
      <sz val="11"/>
      <name val="Calibri"/>
      <family val="2"/>
    </font>
    <font>
      <i/>
      <sz val="11"/>
      <color indexed="10"/>
      <name val="Times New Roman"/>
      <family val="1"/>
    </font>
    <font>
      <b/>
      <sz val="11"/>
      <color indexed="10"/>
      <name val="Times New Roman"/>
      <family val="1"/>
    </font>
    <font>
      <sz val="11"/>
      <color indexed="8"/>
      <name val="Arial"/>
      <family val="2"/>
    </font>
    <font>
      <sz val="14"/>
      <color indexed="8"/>
      <name val="Calibri"/>
      <family val="2"/>
    </font>
    <font>
      <b/>
      <sz val="10"/>
      <color indexed="8"/>
      <name val="Times New Roman"/>
      <family val="1"/>
    </font>
    <font>
      <b/>
      <sz val="11"/>
      <name val="Calibri"/>
      <family val="2"/>
    </font>
    <font>
      <sz val="10"/>
      <color indexed="10"/>
      <name val="Arial"/>
      <family val="2"/>
    </font>
    <font>
      <i/>
      <sz val="11"/>
      <color indexed="8"/>
      <name val="Times New Roman"/>
      <family val="1"/>
    </font>
    <font>
      <sz val="10"/>
      <color indexed="8"/>
      <name val="Cambria"/>
      <family val="1"/>
    </font>
    <font>
      <sz val="10"/>
      <color indexed="8"/>
      <name val="Calibri"/>
      <family val="2"/>
    </font>
    <font>
      <b/>
      <sz val="8"/>
      <color indexed="8"/>
      <name val="Arial"/>
      <family val="2"/>
    </font>
    <font>
      <sz val="8"/>
      <color indexed="8"/>
      <name val="Arial"/>
      <family val="2"/>
    </font>
    <font>
      <sz val="8"/>
      <color indexed="8"/>
      <name val="Calibri"/>
      <family val="2"/>
    </font>
    <font>
      <sz val="9"/>
      <color indexed="8"/>
      <name val="Arial"/>
      <family val="2"/>
    </font>
    <font>
      <b/>
      <sz val="9"/>
      <color indexed="10"/>
      <name val="Times New Roman"/>
      <family val="1"/>
    </font>
    <font>
      <sz val="9"/>
      <color indexed="10"/>
      <name val="Calibri"/>
      <family val="2"/>
    </font>
    <font>
      <sz val="9"/>
      <color indexed="8"/>
      <name val="Calibri"/>
      <family val="2"/>
    </font>
    <font>
      <b/>
      <sz val="9"/>
      <color indexed="8"/>
      <name val="Calibri"/>
      <family val="2"/>
    </font>
    <font>
      <sz val="9"/>
      <name val="Calibri"/>
      <family val="2"/>
    </font>
    <font>
      <sz val="12"/>
      <color indexed="10"/>
      <name val="Times New Roman"/>
      <family val="1"/>
    </font>
    <font>
      <sz val="10"/>
      <color indexed="10"/>
      <name val="Calibri"/>
      <family val="2"/>
    </font>
    <font>
      <b/>
      <i/>
      <sz val="10"/>
      <color indexed="8"/>
      <name val="Times New Roman"/>
      <family val="1"/>
    </font>
    <font>
      <i/>
      <sz val="10"/>
      <color indexed="8"/>
      <name val="Times New Roman"/>
      <family val="1"/>
    </font>
    <font>
      <sz val="12"/>
      <color indexed="8"/>
      <name val="Calibri"/>
      <family val="2"/>
    </font>
    <font>
      <sz val="12"/>
      <color indexed="13"/>
      <name val="Times New Roman"/>
      <family val="1"/>
    </font>
    <font>
      <b/>
      <sz val="12"/>
      <color indexed="13"/>
      <name val="Times New Roman"/>
      <family val="1"/>
    </font>
    <font>
      <sz val="12"/>
      <color indexed="10"/>
      <name val="Calibri"/>
      <family val="2"/>
    </font>
    <font>
      <sz val="10"/>
      <color indexed="8"/>
      <name val="Arial"/>
      <family val="2"/>
    </font>
    <font>
      <u val="single"/>
      <sz val="10"/>
      <color indexed="12"/>
      <name val="Times New Roman"/>
      <family val="1"/>
    </font>
    <font>
      <u val="single"/>
      <sz val="10"/>
      <color indexed="12"/>
      <name val="Calibri"/>
      <family val="2"/>
    </font>
    <font>
      <u val="single"/>
      <sz val="10"/>
      <name val="Calibri"/>
      <family val="2"/>
    </font>
    <font>
      <sz val="10"/>
      <color indexed="30"/>
      <name val="Times New Roman"/>
      <family val="1"/>
    </font>
    <font>
      <sz val="10"/>
      <color indexed="63"/>
      <name val="Times New Roman"/>
      <family val="1"/>
    </font>
    <font>
      <sz val="4"/>
      <color indexed="8"/>
      <name val="Times New Roman"/>
      <family val="1"/>
    </font>
    <font>
      <b/>
      <sz val="10"/>
      <color indexed="12"/>
      <name val="Arial"/>
      <family val="2"/>
    </font>
    <font>
      <b/>
      <sz val="10"/>
      <color indexed="8"/>
      <name val="Arial"/>
      <family val="2"/>
    </font>
    <font>
      <b/>
      <sz val="13"/>
      <color indexed="8"/>
      <name val="Times New Roman"/>
      <family val="1"/>
    </font>
    <font>
      <sz val="6"/>
      <color indexed="8"/>
      <name val="Times New Roman"/>
      <family val="1"/>
    </font>
    <font>
      <b/>
      <sz val="6"/>
      <color indexed="8"/>
      <name val="Times New Roman"/>
      <family val="1"/>
    </font>
    <font>
      <i/>
      <sz val="8"/>
      <color indexed="8"/>
      <name val="Times New Roman"/>
      <family val="1"/>
    </font>
    <font>
      <sz val="10"/>
      <color indexed="10"/>
      <name val="Times New Roman"/>
      <family val="1"/>
    </font>
    <font>
      <sz val="13"/>
      <name val="Calibri"/>
      <family val="2"/>
    </font>
    <font>
      <u val="single"/>
      <sz val="9"/>
      <name val="Calibri"/>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theme="1"/>
      <name val="Times New Roman"/>
      <family val="1"/>
    </font>
    <font>
      <sz val="11"/>
      <color theme="1"/>
      <name val="Times New Roman"/>
      <family val="1"/>
    </font>
    <font>
      <b/>
      <sz val="11"/>
      <color theme="1"/>
      <name val="Times New Roman"/>
      <family val="1"/>
    </font>
    <font>
      <sz val="11"/>
      <color rgb="FFFF0000"/>
      <name val="Times New Roman"/>
      <family val="1"/>
    </font>
    <font>
      <b/>
      <sz val="14"/>
      <color theme="1"/>
      <name val="Times New Roman"/>
      <family val="1"/>
    </font>
    <font>
      <sz val="11"/>
      <color rgb="FF000000"/>
      <name val="Times New Roman"/>
      <family val="1"/>
    </font>
    <font>
      <i/>
      <sz val="11"/>
      <color rgb="FFFF0000"/>
      <name val="Times New Roman"/>
      <family val="1"/>
    </font>
    <font>
      <b/>
      <sz val="11"/>
      <color rgb="FF000000"/>
      <name val="Times New Roman"/>
      <family val="1"/>
    </font>
    <font>
      <b/>
      <sz val="11"/>
      <color rgb="FFFF0000"/>
      <name val="Times New Roman"/>
      <family val="1"/>
    </font>
    <font>
      <sz val="11"/>
      <color rgb="FF000000"/>
      <name val="Arial"/>
      <family val="2"/>
    </font>
    <font>
      <sz val="14"/>
      <color theme="1"/>
      <name val="Calibri"/>
      <family val="2"/>
    </font>
    <font>
      <sz val="14"/>
      <color theme="1"/>
      <name val="Times New Roman"/>
      <family val="1"/>
    </font>
    <font>
      <sz val="9"/>
      <color theme="1"/>
      <name val="Times New Roman"/>
      <family val="1"/>
    </font>
    <font>
      <sz val="9"/>
      <color rgb="FF000000"/>
      <name val="Times New Roman"/>
      <family val="1"/>
    </font>
    <font>
      <b/>
      <sz val="8"/>
      <color theme="1"/>
      <name val="Times New Roman"/>
      <family val="1"/>
    </font>
    <font>
      <sz val="8"/>
      <color theme="1"/>
      <name val="Times New Roman"/>
      <family val="1"/>
    </font>
    <font>
      <b/>
      <sz val="10"/>
      <color theme="1"/>
      <name val="Times New Roman"/>
      <family val="1"/>
    </font>
    <font>
      <sz val="10"/>
      <color theme="1"/>
      <name val="Times New Roman"/>
      <family val="1"/>
    </font>
    <font>
      <sz val="10"/>
      <color rgb="FF000000"/>
      <name val="Times New Roman"/>
      <family val="1"/>
    </font>
    <font>
      <b/>
      <sz val="10"/>
      <color rgb="FF000000"/>
      <name val="Times New Roman"/>
      <family val="1"/>
    </font>
    <font>
      <sz val="12"/>
      <color theme="1"/>
      <name val="Times New Roman"/>
      <family val="1"/>
    </font>
    <font>
      <sz val="10"/>
      <color rgb="FFFF0000"/>
      <name val="Arial"/>
      <family val="2"/>
    </font>
    <font>
      <b/>
      <sz val="12"/>
      <color theme="1"/>
      <name val="Times New Roman"/>
      <family val="1"/>
    </font>
    <font>
      <i/>
      <sz val="11"/>
      <color theme="1"/>
      <name val="Times New Roman"/>
      <family val="1"/>
    </font>
    <font>
      <b/>
      <sz val="12"/>
      <color rgb="FF000000"/>
      <name val="Times New Roman"/>
      <family val="1"/>
    </font>
    <font>
      <sz val="12"/>
      <color rgb="FF000000"/>
      <name val="Times New Roman"/>
      <family val="1"/>
    </font>
    <font>
      <b/>
      <sz val="8"/>
      <color rgb="FF000000"/>
      <name val="Times New Roman"/>
      <family val="1"/>
    </font>
    <font>
      <sz val="10"/>
      <color rgb="FF000000"/>
      <name val="Cambria"/>
      <family val="1"/>
    </font>
    <font>
      <sz val="10"/>
      <color rgb="FF000000"/>
      <name val="Calibri"/>
      <family val="2"/>
    </font>
    <font>
      <b/>
      <sz val="8"/>
      <color theme="1"/>
      <name val="Arial"/>
      <family val="2"/>
    </font>
    <font>
      <sz val="8"/>
      <color rgb="FF000000"/>
      <name val="Arial"/>
      <family val="2"/>
    </font>
    <font>
      <sz val="8"/>
      <color rgb="FF000000"/>
      <name val="Times New Roman"/>
      <family val="1"/>
    </font>
    <font>
      <b/>
      <sz val="8"/>
      <color rgb="FF000000"/>
      <name val="Arial"/>
      <family val="2"/>
    </font>
    <font>
      <sz val="8"/>
      <color rgb="FF000000"/>
      <name val="Calibri"/>
      <family val="2"/>
    </font>
    <font>
      <sz val="10"/>
      <color theme="1"/>
      <name val="Calibri"/>
      <family val="2"/>
    </font>
    <font>
      <sz val="9"/>
      <color rgb="FF000000"/>
      <name val="Arial"/>
      <family val="2"/>
    </font>
    <font>
      <b/>
      <sz val="9"/>
      <color rgb="FFFF0000"/>
      <name val="Times New Roman"/>
      <family val="1"/>
    </font>
    <font>
      <sz val="9"/>
      <color rgb="FFFF0000"/>
      <name val="Calibri"/>
      <family val="2"/>
    </font>
    <font>
      <sz val="9"/>
      <color theme="1"/>
      <name val="Calibri"/>
      <family val="2"/>
    </font>
    <font>
      <b/>
      <sz val="9"/>
      <color theme="1"/>
      <name val="Calibri"/>
      <family val="2"/>
    </font>
    <font>
      <sz val="12"/>
      <color rgb="FFFF0000"/>
      <name val="Times New Roman"/>
      <family val="1"/>
    </font>
    <font>
      <sz val="10"/>
      <color rgb="FFFF0000"/>
      <name val="Calibri"/>
      <family val="2"/>
    </font>
    <font>
      <sz val="13"/>
      <color rgb="FF000000"/>
      <name val="Times New Roman"/>
      <family val="1"/>
    </font>
    <font>
      <b/>
      <sz val="12"/>
      <color rgb="FFFF0000"/>
      <name val="Times New Roman"/>
      <family val="1"/>
    </font>
    <font>
      <b/>
      <i/>
      <sz val="10"/>
      <color theme="1"/>
      <name val="Times New Roman"/>
      <family val="1"/>
    </font>
    <font>
      <i/>
      <sz val="10"/>
      <color theme="1"/>
      <name val="Times New Roman"/>
      <family val="1"/>
    </font>
    <font>
      <sz val="12"/>
      <color theme="1"/>
      <name val="Calibri"/>
      <family val="2"/>
    </font>
    <font>
      <sz val="12"/>
      <color rgb="FFFFFF00"/>
      <name val="Times New Roman"/>
      <family val="1"/>
    </font>
    <font>
      <b/>
      <sz val="12"/>
      <color rgb="FFFFFF00"/>
      <name val="Times New Roman"/>
      <family val="1"/>
    </font>
    <font>
      <sz val="12"/>
      <color rgb="FFFF0000"/>
      <name val="Calibri"/>
      <family val="2"/>
    </font>
    <font>
      <sz val="10"/>
      <color rgb="FF000000"/>
      <name val="Arial"/>
      <family val="2"/>
    </font>
    <font>
      <sz val="13"/>
      <color theme="1"/>
      <name val="Times New Roman"/>
      <family val="1"/>
    </font>
    <font>
      <u val="single"/>
      <sz val="10"/>
      <color theme="10"/>
      <name val="Times New Roman"/>
      <family val="1"/>
    </font>
    <font>
      <u val="single"/>
      <sz val="10"/>
      <color theme="10"/>
      <name val="Calibri"/>
      <family val="2"/>
    </font>
    <font>
      <sz val="10"/>
      <color rgb="FF0070C0"/>
      <name val="Times New Roman"/>
      <family val="1"/>
    </font>
    <font>
      <sz val="10"/>
      <color rgb="FF222222"/>
      <name val="Times New Roman"/>
      <family val="1"/>
    </font>
    <font>
      <sz val="4"/>
      <color theme="1"/>
      <name val="Times New Roman"/>
      <family val="1"/>
    </font>
    <font>
      <sz val="10"/>
      <color theme="1"/>
      <name val="Arial"/>
      <family val="2"/>
    </font>
    <font>
      <b/>
      <sz val="10"/>
      <color rgb="FF0000FF"/>
      <name val="Arial"/>
      <family val="2"/>
    </font>
    <font>
      <b/>
      <sz val="10"/>
      <color rgb="FF000000"/>
      <name val="Arial"/>
      <family val="2"/>
    </font>
    <font>
      <b/>
      <sz val="10"/>
      <color theme="1"/>
      <name val="Arial"/>
      <family val="2"/>
    </font>
    <font>
      <b/>
      <sz val="13"/>
      <color rgb="FF000000"/>
      <name val="Times New Roman"/>
      <family val="1"/>
    </font>
    <font>
      <sz val="6"/>
      <color rgb="FF000000"/>
      <name val="Times New Roman"/>
      <family val="1"/>
    </font>
    <font>
      <sz val="6"/>
      <color theme="1"/>
      <name val="Times New Roman"/>
      <family val="1"/>
    </font>
    <font>
      <b/>
      <sz val="6"/>
      <color rgb="FF000000"/>
      <name val="Times New Roman"/>
      <family val="1"/>
    </font>
    <font>
      <b/>
      <sz val="6"/>
      <color theme="1"/>
      <name val="Times New Roman"/>
      <family val="1"/>
    </font>
    <font>
      <i/>
      <sz val="8"/>
      <color theme="1"/>
      <name val="Times New Roman"/>
      <family val="1"/>
    </font>
    <font>
      <sz val="10"/>
      <color rgb="FFFF0000"/>
      <name val="Times New Roman"/>
      <family val="1"/>
    </font>
    <font>
      <b/>
      <sz val="14"/>
      <color rgb="FF000000"/>
      <name val="Times New Roman"/>
      <family val="1"/>
    </font>
    <font>
      <b/>
      <sz val="12"/>
      <color rgb="FF000000"/>
      <name val="Arial"/>
      <family val="2"/>
    </font>
    <font>
      <b/>
      <sz val="8"/>
      <name val="Calibri"/>
      <family val="2"/>
    </font>
  </fonts>
  <fills count="7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FFFFFF"/>
        <bgColor indexed="64"/>
      </pattern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patternFill patternType="solid">
        <fgColor rgb="FFD9D9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thin"/>
      <bottom style="medium"/>
    </border>
    <border>
      <left style="thin"/>
      <right style="thin"/>
      <top style="thin"/>
      <bottom/>
    </border>
    <border>
      <left style="thin"/>
      <right>
        <color indexed="63"/>
      </right>
      <top>
        <color indexed="63"/>
      </top>
      <bottom>
        <color indexed="63"/>
      </bottom>
    </border>
    <border>
      <left style="thin"/>
      <right style="thin"/>
      <top/>
      <bottom style="thin"/>
    </border>
    <border>
      <left/>
      <right style="thin"/>
      <top style="thin"/>
      <bottom style="thin"/>
    </border>
    <border>
      <left/>
      <right/>
      <top style="thin"/>
      <bottom/>
    </border>
    <border>
      <left style="medium"/>
      <right style="thin"/>
      <top style="medium"/>
      <bottom style="thin"/>
    </border>
    <border>
      <left style="thin"/>
      <right style="thin"/>
      <top style="medium"/>
      <bottom/>
    </border>
    <border>
      <left/>
      <right/>
      <top style="medium"/>
      <bottom style="thin"/>
    </border>
    <border>
      <left/>
      <right style="medium"/>
      <top style="medium"/>
      <bottom style="thin"/>
    </border>
    <border>
      <left>
        <color indexed="63"/>
      </left>
      <right style="thin"/>
      <top/>
      <bottom style="thin"/>
    </border>
    <border>
      <left style="thin"/>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style="hair"/>
    </border>
    <border>
      <left/>
      <right/>
      <top/>
      <bottom style="thin"/>
    </border>
    <border>
      <left style="thin"/>
      <right style="medium"/>
      <top style="medium"/>
      <bottom style="thin"/>
    </border>
    <border>
      <left style="thin"/>
      <right style="thin"/>
      <top/>
      <bottom>
        <color indexed="63"/>
      </bottom>
    </border>
    <border>
      <left style="thin"/>
      <right style="thin"/>
      <top style="hair"/>
      <bottom/>
    </border>
    <border>
      <left style="medium"/>
      <right/>
      <top style="medium"/>
      <bottom style="thin"/>
    </border>
    <border>
      <left/>
      <right/>
      <top style="thin"/>
      <bottom style="thin"/>
    </border>
    <border>
      <left style="medium"/>
      <right/>
      <top style="medium"/>
      <bottom/>
    </border>
    <border>
      <left/>
      <right/>
      <top style="medium"/>
      <bottom/>
    </border>
    <border>
      <left/>
      <right style="medium"/>
      <top style="medium"/>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s>
  <cellStyleXfs count="2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21" fillId="24" borderId="0" applyNumberFormat="0" applyBorder="0" applyAlignment="0" applyProtection="0"/>
    <xf numFmtId="0" fontId="9" fillId="25" borderId="0" applyNumberFormat="0" applyBorder="0" applyAlignment="0" applyProtection="0"/>
    <xf numFmtId="0" fontId="121" fillId="26" borderId="0" applyNumberFormat="0" applyBorder="0" applyAlignment="0" applyProtection="0"/>
    <xf numFmtId="0" fontId="9" fillId="17" borderId="0" applyNumberFormat="0" applyBorder="0" applyAlignment="0" applyProtection="0"/>
    <xf numFmtId="0" fontId="121" fillId="27" borderId="0" applyNumberFormat="0" applyBorder="0" applyAlignment="0" applyProtection="0"/>
    <xf numFmtId="0" fontId="9" fillId="19" borderId="0" applyNumberFormat="0" applyBorder="0" applyAlignment="0" applyProtection="0"/>
    <xf numFmtId="0" fontId="121" fillId="28" borderId="0" applyNumberFormat="0" applyBorder="0" applyAlignment="0" applyProtection="0"/>
    <xf numFmtId="0" fontId="9" fillId="29" borderId="0" applyNumberFormat="0" applyBorder="0" applyAlignment="0" applyProtection="0"/>
    <xf numFmtId="0" fontId="121" fillId="30" borderId="0" applyNumberFormat="0" applyBorder="0" applyAlignment="0" applyProtection="0"/>
    <xf numFmtId="0" fontId="9" fillId="31" borderId="0" applyNumberFormat="0" applyBorder="0" applyAlignment="0" applyProtection="0"/>
    <xf numFmtId="0" fontId="121" fillId="32" borderId="0" applyNumberFormat="0" applyBorder="0" applyAlignment="0" applyProtection="0"/>
    <xf numFmtId="0" fontId="9" fillId="33" borderId="0" applyNumberFormat="0" applyBorder="0" applyAlignment="0" applyProtection="0"/>
    <xf numFmtId="0" fontId="121" fillId="34" borderId="0" applyNumberFormat="0" applyBorder="0" applyAlignment="0" applyProtection="0"/>
    <xf numFmtId="0" fontId="9" fillId="35" borderId="0" applyNumberFormat="0" applyBorder="0" applyAlignment="0" applyProtection="0"/>
    <xf numFmtId="0" fontId="121" fillId="36" borderId="0" applyNumberFormat="0" applyBorder="0" applyAlignment="0" applyProtection="0"/>
    <xf numFmtId="0" fontId="9" fillId="37" borderId="0" applyNumberFormat="0" applyBorder="0" applyAlignment="0" applyProtection="0"/>
    <xf numFmtId="0" fontId="121" fillId="38" borderId="0" applyNumberFormat="0" applyBorder="0" applyAlignment="0" applyProtection="0"/>
    <xf numFmtId="0" fontId="9" fillId="39" borderId="0" applyNumberFormat="0" applyBorder="0" applyAlignment="0" applyProtection="0"/>
    <xf numFmtId="0" fontId="121" fillId="40" borderId="0" applyNumberFormat="0" applyBorder="0" applyAlignment="0" applyProtection="0"/>
    <xf numFmtId="0" fontId="9" fillId="29" borderId="0" applyNumberFormat="0" applyBorder="0" applyAlignment="0" applyProtection="0"/>
    <xf numFmtId="0" fontId="121" fillId="41" borderId="0" applyNumberFormat="0" applyBorder="0" applyAlignment="0" applyProtection="0"/>
    <xf numFmtId="0" fontId="9" fillId="31" borderId="0" applyNumberFormat="0" applyBorder="0" applyAlignment="0" applyProtection="0"/>
    <xf numFmtId="0" fontId="121" fillId="42" borderId="0" applyNumberFormat="0" applyBorder="0" applyAlignment="0" applyProtection="0"/>
    <xf numFmtId="0" fontId="9" fillId="43" borderId="0" applyNumberFormat="0" applyBorder="0" applyAlignment="0" applyProtection="0"/>
    <xf numFmtId="0" fontId="122" fillId="44" borderId="0" applyNumberFormat="0" applyBorder="0" applyAlignment="0" applyProtection="0"/>
    <xf numFmtId="0" fontId="10" fillId="5" borderId="0" applyNumberFormat="0" applyBorder="0" applyAlignment="0" applyProtection="0"/>
    <xf numFmtId="0" fontId="123" fillId="45" borderId="1" applyNumberFormat="0" applyAlignment="0" applyProtection="0"/>
    <xf numFmtId="0" fontId="11" fillId="46" borderId="2" applyNumberFormat="0" applyAlignment="0" applyProtection="0"/>
    <xf numFmtId="0" fontId="124" fillId="47" borderId="3" applyNumberFormat="0" applyAlignment="0" applyProtection="0"/>
    <xf numFmtId="0" fontId="12" fillId="48" borderId="4" applyNumberFormat="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165" fontId="4"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0" applyFont="0" applyFill="0" applyBorder="0" applyAlignment="0" applyProtection="0"/>
    <xf numFmtId="43" fontId="2" fillId="0" borderId="0" applyFont="0" applyFill="0" applyBorder="0" applyAlignment="0" applyProtection="0"/>
    <xf numFmtId="0" fontId="1" fillId="0" borderId="0">
      <alignment/>
      <protection/>
    </xf>
    <xf numFmtId="0" fontId="125" fillId="0" borderId="0" applyNumberFormat="0" applyFill="0" applyBorder="0" applyAlignment="0" applyProtection="0"/>
    <xf numFmtId="0" fontId="13" fillId="0" borderId="0" applyNumberFormat="0" applyFill="0" applyBorder="0" applyAlignment="0" applyProtection="0"/>
    <xf numFmtId="0" fontId="126" fillId="0" borderId="0" applyNumberFormat="0" applyFill="0" applyBorder="0" applyAlignment="0" applyProtection="0"/>
    <xf numFmtId="0" fontId="127" fillId="49" borderId="0" applyNumberFormat="0" applyBorder="0" applyAlignment="0" applyProtection="0"/>
    <xf numFmtId="0" fontId="14" fillId="7" borderId="0" applyNumberFormat="0" applyBorder="0" applyAlignment="0" applyProtection="0"/>
    <xf numFmtId="0" fontId="128" fillId="0" borderId="5" applyNumberFormat="0" applyFill="0" applyAlignment="0" applyProtection="0"/>
    <xf numFmtId="0" fontId="15" fillId="0" borderId="6" applyNumberFormat="0" applyFill="0" applyAlignment="0" applyProtection="0"/>
    <xf numFmtId="0" fontId="129" fillId="0" borderId="7" applyNumberFormat="0" applyFill="0" applyAlignment="0" applyProtection="0"/>
    <xf numFmtId="0" fontId="16" fillId="0" borderId="8" applyNumberFormat="0" applyFill="0" applyAlignment="0" applyProtection="0"/>
    <xf numFmtId="0" fontId="130" fillId="0" borderId="9" applyNumberFormat="0" applyFill="0" applyAlignment="0" applyProtection="0"/>
    <xf numFmtId="0" fontId="17" fillId="0" borderId="10" applyNumberFormat="0" applyFill="0" applyAlignment="0" applyProtection="0"/>
    <xf numFmtId="0" fontId="130" fillId="0" borderId="0" applyNumberFormat="0" applyFill="0" applyBorder="0" applyAlignment="0" applyProtection="0"/>
    <xf numFmtId="0" fontId="17" fillId="0" borderId="0" applyNumberFormat="0" applyFill="0" applyBorder="0" applyAlignment="0" applyProtection="0"/>
    <xf numFmtId="0" fontId="13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32" fillId="0" borderId="0" applyNumberFormat="0" applyFill="0" applyBorder="0" applyAlignment="0" applyProtection="0"/>
    <xf numFmtId="0" fontId="133" fillId="50" borderId="1" applyNumberFormat="0" applyAlignment="0" applyProtection="0"/>
    <xf numFmtId="0" fontId="18" fillId="13" borderId="2" applyNumberFormat="0" applyAlignment="0" applyProtection="0"/>
    <xf numFmtId="0" fontId="134" fillId="0" borderId="11" applyNumberFormat="0" applyFill="0" applyAlignment="0" applyProtection="0"/>
    <xf numFmtId="0" fontId="19" fillId="0" borderId="12" applyNumberFormat="0" applyFill="0" applyAlignment="0" applyProtection="0"/>
    <xf numFmtId="0" fontId="135" fillId="51" borderId="0" applyNumberFormat="0" applyBorder="0" applyAlignment="0" applyProtection="0"/>
    <xf numFmtId="0" fontId="20" fillId="52" borderId="0" applyNumberFormat="0" applyBorder="0" applyAlignment="0" applyProtection="0"/>
    <xf numFmtId="0" fontId="2" fillId="0" borderId="0">
      <alignment/>
      <protection/>
    </xf>
    <xf numFmtId="0" fontId="7" fillId="0" borderId="0">
      <alignment/>
      <protection/>
    </xf>
    <xf numFmtId="0" fontId="7"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3"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0" fillId="0" borderId="0">
      <alignment/>
      <protection/>
    </xf>
    <xf numFmtId="0" fontId="2" fillId="0" borderId="0">
      <alignment/>
      <protection/>
    </xf>
    <xf numFmtId="0" fontId="0" fillId="53" borderId="13"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36" fillId="45" borderId="15" applyNumberFormat="0" applyAlignment="0" applyProtection="0"/>
    <xf numFmtId="0" fontId="21" fillId="46" borderId="16"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137" fillId="0" borderId="0" applyNumberFormat="0" applyFill="0" applyBorder="0" applyAlignment="0" applyProtection="0"/>
    <xf numFmtId="0" fontId="22" fillId="0" borderId="0" applyNumberFormat="0" applyFill="0" applyBorder="0" applyAlignment="0" applyProtection="0"/>
    <xf numFmtId="0" fontId="138" fillId="0" borderId="17" applyNumberFormat="0" applyFill="0" applyAlignment="0" applyProtection="0"/>
    <xf numFmtId="0" fontId="23" fillId="0" borderId="18" applyNumberFormat="0" applyFill="0" applyAlignment="0" applyProtection="0"/>
    <xf numFmtId="0" fontId="139" fillId="0" borderId="0" applyNumberFormat="0" applyFill="0" applyBorder="0" applyAlignment="0" applyProtection="0"/>
    <xf numFmtId="0" fontId="24" fillId="0" borderId="0" applyNumberFormat="0" applyFill="0" applyBorder="0" applyAlignment="0" applyProtection="0"/>
  </cellStyleXfs>
  <cellXfs count="1140">
    <xf numFmtId="0" fontId="0" fillId="0" borderId="0" xfId="0" applyFont="1" applyAlignment="1">
      <alignment/>
    </xf>
    <xf numFmtId="0" fontId="138" fillId="0" borderId="0" xfId="0" applyFont="1" applyAlignment="1">
      <alignment/>
    </xf>
    <xf numFmtId="0" fontId="140" fillId="0" borderId="0" xfId="0" applyFont="1" applyAlignment="1">
      <alignment/>
    </xf>
    <xf numFmtId="0" fontId="40" fillId="55" borderId="0" xfId="0" applyFont="1" applyFill="1" applyAlignment="1">
      <alignment/>
    </xf>
    <xf numFmtId="0" fontId="56" fillId="55" borderId="0" xfId="0" applyFont="1" applyFill="1" applyAlignment="1">
      <alignment/>
    </xf>
    <xf numFmtId="0" fontId="40" fillId="55" borderId="0" xfId="0" applyFont="1" applyFill="1" applyAlignment="1">
      <alignment horizontal="center"/>
    </xf>
    <xf numFmtId="43" fontId="141" fillId="0" borderId="0" xfId="106" applyFont="1" applyAlignment="1">
      <alignment/>
    </xf>
    <xf numFmtId="0" fontId="72" fillId="55" borderId="0" xfId="0" applyFont="1" applyFill="1" applyAlignment="1">
      <alignment/>
    </xf>
    <xf numFmtId="0" fontId="27" fillId="55" borderId="0" xfId="0" applyFont="1" applyFill="1" applyAlignment="1">
      <alignment horizontal="center" vertical="center"/>
    </xf>
    <xf numFmtId="0" fontId="28" fillId="55" borderId="0" xfId="0" applyFont="1" applyFill="1" applyAlignment="1">
      <alignment vertical="center"/>
    </xf>
    <xf numFmtId="0" fontId="29" fillId="55" borderId="0" xfId="0" applyFont="1" applyFill="1" applyAlignment="1">
      <alignment horizontal="center"/>
    </xf>
    <xf numFmtId="0" fontId="27" fillId="55" borderId="19" xfId="0" applyFont="1" applyFill="1" applyBorder="1" applyAlignment="1">
      <alignment horizontal="center" vertical="center" wrapText="1"/>
    </xf>
    <xf numFmtId="0" fontId="72" fillId="55" borderId="0" xfId="0" applyFont="1" applyFill="1" applyAlignment="1">
      <alignment horizontal="center"/>
    </xf>
    <xf numFmtId="0" fontId="141" fillId="0" borderId="0" xfId="0" applyFont="1" applyAlignment="1">
      <alignment/>
    </xf>
    <xf numFmtId="0" fontId="141" fillId="55" borderId="0" xfId="0" applyFont="1" applyFill="1" applyAlignment="1">
      <alignment/>
    </xf>
    <xf numFmtId="0" fontId="142" fillId="0" borderId="0" xfId="0" applyFont="1" applyAlignment="1">
      <alignment/>
    </xf>
    <xf numFmtId="0" fontId="143" fillId="55" borderId="0" xfId="0" applyFont="1" applyFill="1" applyAlignment="1">
      <alignment/>
    </xf>
    <xf numFmtId="0" fontId="7" fillId="0" borderId="0" xfId="0" applyFont="1" applyAlignment="1">
      <alignment/>
    </xf>
    <xf numFmtId="0" fontId="27" fillId="55" borderId="0" xfId="0" applyFont="1" applyFill="1" applyAlignment="1">
      <alignment horizontal="center" vertical="center"/>
    </xf>
    <xf numFmtId="0" fontId="30" fillId="55" borderId="19" xfId="0" applyFont="1" applyFill="1" applyBorder="1" applyAlignment="1">
      <alignment horizontal="center" vertical="center" wrapText="1"/>
    </xf>
    <xf numFmtId="0" fontId="27" fillId="55" borderId="20" xfId="0" applyFont="1" applyFill="1" applyBorder="1" applyAlignment="1">
      <alignment horizontal="center" vertical="center" wrapText="1"/>
    </xf>
    <xf numFmtId="0" fontId="30" fillId="55" borderId="21" xfId="0" applyFont="1" applyFill="1" applyBorder="1" applyAlignment="1">
      <alignment vertical="center" wrapText="1"/>
    </xf>
    <xf numFmtId="0" fontId="30" fillId="55" borderId="20" xfId="0" applyFont="1" applyFill="1" applyBorder="1" applyAlignment="1">
      <alignment horizontal="center" vertical="center" wrapText="1"/>
    </xf>
    <xf numFmtId="0" fontId="8" fillId="55" borderId="21" xfId="0" applyFont="1" applyFill="1" applyBorder="1" applyAlignment="1">
      <alignment vertical="center" wrapText="1"/>
    </xf>
    <xf numFmtId="0" fontId="0" fillId="0" borderId="0" xfId="0" applyAlignment="1">
      <alignment/>
    </xf>
    <xf numFmtId="0" fontId="30" fillId="22" borderId="21" xfId="0" applyFont="1" applyFill="1" applyBorder="1" applyAlignment="1">
      <alignment vertical="center" wrapText="1"/>
    </xf>
    <xf numFmtId="0" fontId="30" fillId="22" borderId="19" xfId="0" applyFont="1" applyFill="1" applyBorder="1" applyAlignment="1">
      <alignment horizontal="center" vertical="center" wrapText="1"/>
    </xf>
    <xf numFmtId="0" fontId="30" fillId="22" borderId="20" xfId="0" applyFont="1" applyFill="1" applyBorder="1" applyAlignment="1">
      <alignment horizontal="center" vertical="center" wrapText="1"/>
    </xf>
    <xf numFmtId="0" fontId="30" fillId="55" borderId="19" xfId="0" applyFont="1" applyFill="1" applyBorder="1" applyAlignment="1">
      <alignment horizontal="center" vertical="center" wrapText="1"/>
    </xf>
    <xf numFmtId="49" fontId="30" fillId="55" borderId="21" xfId="0" applyNumberFormat="1" applyFont="1" applyFill="1" applyBorder="1" applyAlignment="1" quotePrefix="1">
      <alignment horizontal="left" vertical="center" wrapText="1"/>
    </xf>
    <xf numFmtId="49" fontId="30" fillId="55" borderId="19" xfId="0" applyNumberFormat="1" applyFont="1" applyFill="1" applyBorder="1" applyAlignment="1" quotePrefix="1">
      <alignment horizontal="left" vertical="center" wrapText="1"/>
    </xf>
    <xf numFmtId="0" fontId="30" fillId="55" borderId="19" xfId="0" applyFont="1" applyFill="1" applyBorder="1" applyAlignment="1">
      <alignment vertical="center" wrapText="1"/>
    </xf>
    <xf numFmtId="0" fontId="141" fillId="0" borderId="19" xfId="0" applyFont="1" applyFill="1" applyBorder="1" applyAlignment="1">
      <alignment horizontal="center" vertical="center" wrapText="1"/>
    </xf>
    <xf numFmtId="0" fontId="141" fillId="0" borderId="20" xfId="0" applyFont="1" applyFill="1" applyBorder="1" applyAlignment="1">
      <alignment horizontal="center" vertical="center" wrapText="1"/>
    </xf>
    <xf numFmtId="0" fontId="141" fillId="0" borderId="22" xfId="0" applyFont="1" applyFill="1" applyBorder="1" applyAlignment="1">
      <alignment horizontal="center" vertical="center" wrapText="1"/>
    </xf>
    <xf numFmtId="0" fontId="141" fillId="0" borderId="23" xfId="0" applyFont="1" applyFill="1" applyBorder="1" applyAlignment="1">
      <alignment horizontal="center" vertical="center" wrapText="1"/>
    </xf>
    <xf numFmtId="0" fontId="144" fillId="0" borderId="0" xfId="0" applyFont="1" applyFill="1" applyAlignment="1">
      <alignment vertical="center"/>
    </xf>
    <xf numFmtId="0" fontId="141" fillId="0" borderId="21" xfId="0" applyFont="1" applyFill="1" applyBorder="1" applyAlignment="1">
      <alignment horizontal="center" vertical="center" wrapText="1"/>
    </xf>
    <xf numFmtId="0" fontId="142" fillId="0" borderId="24" xfId="0" applyFont="1" applyFill="1" applyBorder="1" applyAlignment="1">
      <alignment horizontal="left" vertical="center" wrapText="1"/>
    </xf>
    <xf numFmtId="0" fontId="145" fillId="0" borderId="19" xfId="0" applyFont="1" applyFill="1" applyBorder="1" applyAlignment="1">
      <alignment horizontal="left" vertical="center" wrapText="1"/>
    </xf>
    <xf numFmtId="0" fontId="145" fillId="0" borderId="19" xfId="0" applyFont="1" applyFill="1" applyBorder="1" applyAlignment="1">
      <alignment horizontal="justify" vertical="center" wrapText="1"/>
    </xf>
    <xf numFmtId="0" fontId="141" fillId="0" borderId="21" xfId="0" applyFont="1" applyFill="1" applyBorder="1" applyAlignment="1">
      <alignment vertical="center" wrapText="1"/>
    </xf>
    <xf numFmtId="0" fontId="145" fillId="0" borderId="19" xfId="0" applyFont="1" applyFill="1" applyBorder="1" applyAlignment="1">
      <alignment vertical="center" wrapText="1"/>
    </xf>
    <xf numFmtId="0" fontId="141" fillId="0" borderId="19" xfId="0" applyFont="1" applyFill="1" applyBorder="1" applyAlignment="1">
      <alignment vertical="center" wrapText="1"/>
    </xf>
    <xf numFmtId="0" fontId="141" fillId="0" borderId="25" xfId="0" applyFont="1" applyFill="1" applyBorder="1" applyAlignment="1">
      <alignment horizontal="center" vertical="center" wrapText="1"/>
    </xf>
    <xf numFmtId="0" fontId="145" fillId="0" borderId="22" xfId="0" applyFont="1" applyFill="1" applyBorder="1" applyAlignment="1">
      <alignment horizontal="left" vertical="center" wrapText="1"/>
    </xf>
    <xf numFmtId="49" fontId="30" fillId="0" borderId="0" xfId="0" applyNumberFormat="1" applyFont="1" applyFill="1" applyBorder="1" applyAlignment="1">
      <alignment horizontal="left" vertical="center" wrapText="1"/>
    </xf>
    <xf numFmtId="0" fontId="72" fillId="0" borderId="0" xfId="0" applyFont="1" applyFill="1" applyAlignment="1">
      <alignment horizontal="center"/>
    </xf>
    <xf numFmtId="49" fontId="34" fillId="0" borderId="0" xfId="0" applyNumberFormat="1" applyFont="1" applyFill="1" applyBorder="1" applyAlignment="1">
      <alignment horizontal="center" vertical="center" wrapText="1"/>
    </xf>
    <xf numFmtId="0" fontId="76" fillId="0" borderId="0" xfId="0" applyFont="1" applyFill="1" applyAlignment="1">
      <alignment horizontal="center"/>
    </xf>
    <xf numFmtId="49" fontId="146" fillId="0" borderId="0" xfId="0" applyNumberFormat="1" applyFont="1" applyFill="1" applyBorder="1" applyAlignment="1" quotePrefix="1">
      <alignment horizontal="left" vertical="center" wrapText="1"/>
    </xf>
    <xf numFmtId="0" fontId="146" fillId="0" borderId="0" xfId="0" applyFont="1" applyFill="1" applyAlignment="1">
      <alignment/>
    </xf>
    <xf numFmtId="0" fontId="141" fillId="0" borderId="19" xfId="0" applyFont="1" applyBorder="1" applyAlignment="1">
      <alignment horizontal="center" vertical="center" wrapText="1"/>
    </xf>
    <xf numFmtId="0" fontId="40" fillId="55" borderId="19" xfId="0" applyFont="1" applyFill="1" applyBorder="1" applyAlignment="1">
      <alignment/>
    </xf>
    <xf numFmtId="0" fontId="40" fillId="55" borderId="19" xfId="0" applyFont="1" applyFill="1" applyBorder="1" applyAlignment="1">
      <alignment horizontal="center"/>
    </xf>
    <xf numFmtId="0" fontId="57" fillId="55" borderId="19" xfId="0" applyFont="1" applyFill="1" applyBorder="1" applyAlignment="1">
      <alignment/>
    </xf>
    <xf numFmtId="0" fontId="141" fillId="0" borderId="19" xfId="0" applyFont="1" applyBorder="1" applyAlignment="1">
      <alignment horizontal="left" vertical="center" wrapText="1"/>
    </xf>
    <xf numFmtId="0" fontId="141" fillId="0" borderId="19" xfId="0" applyFont="1" applyBorder="1" applyAlignment="1">
      <alignment vertical="center" wrapText="1"/>
    </xf>
    <xf numFmtId="0" fontId="145" fillId="0" borderId="19" xfId="0" applyFont="1" applyBorder="1" applyAlignment="1">
      <alignment vertical="center" wrapText="1"/>
    </xf>
    <xf numFmtId="0" fontId="141" fillId="0" borderId="19" xfId="0" applyFont="1" applyBorder="1" applyAlignment="1">
      <alignment/>
    </xf>
    <xf numFmtId="0" fontId="0" fillId="55" borderId="19" xfId="0" applyFill="1" applyBorder="1" applyAlignment="1">
      <alignment/>
    </xf>
    <xf numFmtId="0" fontId="0" fillId="55" borderId="0" xfId="0" applyFill="1" applyAlignment="1">
      <alignment/>
    </xf>
    <xf numFmtId="0" fontId="7" fillId="0" borderId="19" xfId="0" applyFont="1" applyBorder="1" applyAlignment="1">
      <alignment horizontal="center" vertical="center" wrapText="1"/>
    </xf>
    <xf numFmtId="0" fontId="138" fillId="0" borderId="0" xfId="0" applyFont="1" applyFill="1" applyAlignment="1">
      <alignment/>
    </xf>
    <xf numFmtId="0" fontId="142" fillId="56" borderId="19" xfId="0" applyFont="1" applyFill="1" applyBorder="1" applyAlignment="1">
      <alignment horizontal="center" vertical="center" wrapText="1"/>
    </xf>
    <xf numFmtId="0" fontId="30" fillId="55" borderId="0" xfId="0" applyFont="1" applyFill="1" applyBorder="1" applyAlignment="1">
      <alignment vertical="center" wrapText="1"/>
    </xf>
    <xf numFmtId="49" fontId="30" fillId="55" borderId="0" xfId="0" applyNumberFormat="1" applyFont="1" applyFill="1" applyBorder="1" applyAlignment="1" quotePrefix="1">
      <alignment horizontal="left" vertical="center" wrapText="1"/>
    </xf>
    <xf numFmtId="0" fontId="72" fillId="0" borderId="0" xfId="0" applyFont="1" applyFill="1" applyAlignment="1">
      <alignment/>
    </xf>
    <xf numFmtId="0" fontId="138" fillId="0" borderId="19" xfId="0" applyFont="1" applyFill="1" applyBorder="1" applyAlignment="1">
      <alignment/>
    </xf>
    <xf numFmtId="0" fontId="7" fillId="0" borderId="19" xfId="0" applyFont="1" applyBorder="1" applyAlignment="1">
      <alignment/>
    </xf>
    <xf numFmtId="0" fontId="27" fillId="55" borderId="19" xfId="0" applyFont="1" applyFill="1" applyBorder="1" applyAlignment="1">
      <alignment vertical="center" wrapText="1"/>
    </xf>
    <xf numFmtId="49" fontId="30" fillId="55" borderId="19" xfId="0" applyNumberFormat="1" applyFont="1" applyFill="1" applyBorder="1" applyAlignment="1" quotePrefix="1">
      <alignment horizontal="left" vertical="center" wrapText="1"/>
    </xf>
    <xf numFmtId="0" fontId="72" fillId="0" borderId="19" xfId="0" applyFont="1" applyFill="1" applyBorder="1" applyAlignment="1">
      <alignment/>
    </xf>
    <xf numFmtId="0" fontId="142" fillId="0" borderId="19" xfId="0" applyFont="1" applyBorder="1" applyAlignment="1">
      <alignment horizontal="center" vertical="center" wrapText="1"/>
    </xf>
    <xf numFmtId="49" fontId="27" fillId="55" borderId="19" xfId="0" applyNumberFormat="1" applyFont="1" applyFill="1" applyBorder="1" applyAlignment="1" quotePrefix="1">
      <alignment horizontal="left" vertical="center" wrapText="1"/>
    </xf>
    <xf numFmtId="0" fontId="4" fillId="55" borderId="19" xfId="0" applyFont="1" applyFill="1" applyBorder="1" applyAlignment="1">
      <alignment vertical="center" wrapText="1"/>
    </xf>
    <xf numFmtId="0" fontId="142" fillId="0" borderId="19" xfId="0" applyFont="1" applyFill="1" applyBorder="1" applyAlignment="1">
      <alignment horizontal="center" vertical="center" wrapText="1"/>
    </xf>
    <xf numFmtId="0" fontId="142" fillId="0" borderId="24" xfId="0" applyFont="1" applyFill="1" applyBorder="1" applyAlignment="1">
      <alignment horizontal="center" vertical="center" wrapText="1"/>
    </xf>
    <xf numFmtId="0" fontId="7" fillId="0" borderId="19" xfId="0" applyFont="1" applyBorder="1" applyAlignment="1">
      <alignment horizontal="left" vertical="center" wrapText="1"/>
    </xf>
    <xf numFmtId="0" fontId="143" fillId="0" borderId="19" xfId="0" applyFont="1" applyFill="1" applyBorder="1" applyAlignment="1">
      <alignment horizontal="center" vertical="center" wrapText="1"/>
    </xf>
    <xf numFmtId="0" fontId="141" fillId="0" borderId="19" xfId="0" applyFont="1" applyFill="1" applyBorder="1" applyAlignment="1">
      <alignment/>
    </xf>
    <xf numFmtId="0" fontId="145" fillId="0" borderId="19" xfId="0" applyFont="1" applyBorder="1" applyAlignment="1">
      <alignment horizontal="center" vertical="center" wrapText="1"/>
    </xf>
    <xf numFmtId="0" fontId="147" fillId="0" borderId="19" xfId="0" applyFont="1" applyBorder="1" applyAlignment="1">
      <alignment vertical="center" wrapText="1"/>
    </xf>
    <xf numFmtId="0" fontId="147" fillId="0" borderId="19" xfId="0" applyFont="1" applyBorder="1" applyAlignment="1">
      <alignment horizontal="center" vertical="center" wrapText="1"/>
    </xf>
    <xf numFmtId="0" fontId="141" fillId="0" borderId="19" xfId="0" applyFont="1" applyFill="1" applyBorder="1" applyAlignment="1">
      <alignment horizontal="left" vertical="center" wrapText="1"/>
    </xf>
    <xf numFmtId="0" fontId="141" fillId="0" borderId="22" xfId="0" applyFont="1" applyFill="1" applyBorder="1" applyAlignment="1">
      <alignment horizontal="left" vertical="center" wrapText="1"/>
    </xf>
    <xf numFmtId="0" fontId="148" fillId="0" borderId="19" xfId="0" applyFont="1" applyFill="1" applyBorder="1" applyAlignment="1">
      <alignment horizontal="left" vertical="center" wrapText="1"/>
    </xf>
    <xf numFmtId="0" fontId="138" fillId="0" borderId="19" xfId="0" applyFont="1" applyFill="1" applyBorder="1" applyAlignment="1">
      <alignment horizontal="left"/>
    </xf>
    <xf numFmtId="0" fontId="145" fillId="0" borderId="19" xfId="0" applyFont="1" applyBorder="1" applyAlignment="1">
      <alignment horizontal="left" vertical="center" wrapText="1"/>
    </xf>
    <xf numFmtId="0" fontId="37" fillId="55" borderId="0" xfId="183" applyFont="1" applyFill="1">
      <alignment/>
      <protection/>
    </xf>
    <xf numFmtId="0" fontId="38" fillId="55" borderId="19" xfId="183" applyFont="1" applyFill="1" applyBorder="1">
      <alignment/>
      <protection/>
    </xf>
    <xf numFmtId="1" fontId="36" fillId="55" borderId="19" xfId="183" applyNumberFormat="1" applyFont="1" applyFill="1" applyBorder="1" applyAlignment="1">
      <alignment horizontal="center" vertical="center" wrapText="1"/>
      <protection/>
    </xf>
    <xf numFmtId="0" fontId="3" fillId="55" borderId="0" xfId="183" applyFont="1" applyFill="1">
      <alignment/>
      <protection/>
    </xf>
    <xf numFmtId="0" fontId="30" fillId="55" borderId="19" xfId="0" applyFont="1" applyFill="1" applyBorder="1" applyAlignment="1">
      <alignment horizontal="center" wrapText="1"/>
    </xf>
    <xf numFmtId="0" fontId="4" fillId="55" borderId="19" xfId="0" applyFont="1" applyFill="1" applyBorder="1" applyAlignment="1">
      <alignment wrapText="1"/>
    </xf>
    <xf numFmtId="0" fontId="35" fillId="57" borderId="19" xfId="165" applyFont="1" applyFill="1" applyBorder="1" applyAlignment="1">
      <alignment horizontal="center" vertical="top" wrapText="1"/>
      <protection/>
    </xf>
    <xf numFmtId="0" fontId="27" fillId="55" borderId="19" xfId="0" applyFont="1" applyFill="1" applyBorder="1" applyAlignment="1">
      <alignment/>
    </xf>
    <xf numFmtId="0" fontId="44" fillId="55" borderId="19" xfId="0" applyFont="1" applyFill="1" applyBorder="1" applyAlignment="1">
      <alignment horizontal="center" vertical="center" wrapText="1"/>
    </xf>
    <xf numFmtId="0" fontId="30" fillId="55" borderId="19" xfId="0" applyFont="1" applyFill="1" applyBorder="1" applyAlignment="1">
      <alignment/>
    </xf>
    <xf numFmtId="0" fontId="25" fillId="55" borderId="19" xfId="0" applyFont="1" applyFill="1" applyBorder="1" applyAlignment="1">
      <alignment vertical="center"/>
    </xf>
    <xf numFmtId="0" fontId="25" fillId="55" borderId="19" xfId="0" applyFont="1" applyFill="1" applyBorder="1" applyAlignment="1">
      <alignment horizontal="center" vertical="center" wrapText="1"/>
    </xf>
    <xf numFmtId="166" fontId="25" fillId="55" borderId="19" xfId="106" applyNumberFormat="1" applyFont="1" applyFill="1" applyBorder="1" applyAlignment="1">
      <alignment horizontal="center" vertical="center" wrapText="1"/>
    </xf>
    <xf numFmtId="43" fontId="25" fillId="55" borderId="19" xfId="106" applyFont="1" applyFill="1" applyBorder="1" applyAlignment="1">
      <alignment horizontal="center" vertical="center" wrapText="1"/>
    </xf>
    <xf numFmtId="0" fontId="7" fillId="55" borderId="0" xfId="0" applyFont="1" applyFill="1" applyAlignment="1">
      <alignment/>
    </xf>
    <xf numFmtId="0" fontId="7" fillId="55" borderId="0" xfId="0" applyFont="1" applyFill="1" applyAlignment="1">
      <alignment horizontal="center"/>
    </xf>
    <xf numFmtId="0" fontId="7" fillId="55" borderId="19" xfId="0" applyFont="1" applyFill="1" applyBorder="1" applyAlignment="1">
      <alignment/>
    </xf>
    <xf numFmtId="14" fontId="4" fillId="55" borderId="19" xfId="0" applyNumberFormat="1" applyFont="1" applyFill="1" applyBorder="1" applyAlignment="1">
      <alignment horizontal="center" vertical="center" wrapText="1"/>
    </xf>
    <xf numFmtId="14" fontId="4" fillId="55" borderId="19" xfId="0" applyNumberFormat="1" applyFont="1" applyFill="1" applyBorder="1" applyAlignment="1">
      <alignment horizontal="center" vertical="center"/>
    </xf>
    <xf numFmtId="0" fontId="4" fillId="55" borderId="19" xfId="0" applyFont="1" applyFill="1" applyBorder="1" applyAlignment="1">
      <alignment horizontal="left" vertical="center" wrapText="1"/>
    </xf>
    <xf numFmtId="0" fontId="4" fillId="55" borderId="0" xfId="0" applyFont="1" applyFill="1" applyAlignment="1">
      <alignment horizontal="center" vertical="center"/>
    </xf>
    <xf numFmtId="0" fontId="7" fillId="55" borderId="0" xfId="0" applyFont="1" applyFill="1" applyAlignment="1">
      <alignment horizontal="left"/>
    </xf>
    <xf numFmtId="14" fontId="4" fillId="55" borderId="19" xfId="0" applyNumberFormat="1" applyFont="1" applyFill="1" applyBorder="1" applyAlignment="1">
      <alignment horizontal="center"/>
    </xf>
    <xf numFmtId="0" fontId="4" fillId="55" borderId="0" xfId="0" applyFont="1" applyFill="1" applyAlignment="1">
      <alignment horizontal="center"/>
    </xf>
    <xf numFmtId="0" fontId="4" fillId="55" borderId="19" xfId="0" applyFont="1" applyFill="1" applyBorder="1" applyAlignment="1">
      <alignment horizontal="left" wrapText="1"/>
    </xf>
    <xf numFmtId="0" fontId="39" fillId="55" borderId="0" xfId="0" applyFont="1" applyFill="1" applyAlignment="1">
      <alignment horizontal="right"/>
    </xf>
    <xf numFmtId="0" fontId="72" fillId="55" borderId="0" xfId="0" applyFont="1" applyFill="1" applyAlignment="1">
      <alignment horizontal="right"/>
    </xf>
    <xf numFmtId="0" fontId="39" fillId="55" borderId="0" xfId="0" applyFont="1" applyFill="1" applyBorder="1" applyAlignment="1">
      <alignment horizontal="right"/>
    </xf>
    <xf numFmtId="0" fontId="45" fillId="55" borderId="0" xfId="0" applyFont="1" applyFill="1" applyAlignment="1">
      <alignment/>
    </xf>
    <xf numFmtId="0" fontId="0" fillId="55" borderId="19" xfId="0" applyFill="1" applyBorder="1" applyAlignment="1">
      <alignment wrapText="1"/>
    </xf>
    <xf numFmtId="166" fontId="0" fillId="55" borderId="19" xfId="106" applyNumberFormat="1" applyFont="1" applyFill="1" applyBorder="1" applyAlignment="1">
      <alignment/>
    </xf>
    <xf numFmtId="0" fontId="138" fillId="55" borderId="0" xfId="0" applyFont="1" applyFill="1" applyAlignment="1">
      <alignment/>
    </xf>
    <xf numFmtId="0" fontId="138" fillId="55" borderId="19" xfId="0" applyFont="1" applyFill="1" applyBorder="1" applyAlignment="1">
      <alignment/>
    </xf>
    <xf numFmtId="166" fontId="0" fillId="55" borderId="19" xfId="106" applyNumberFormat="1" applyFont="1" applyFill="1" applyBorder="1" applyAlignment="1">
      <alignment horizontal="right"/>
    </xf>
    <xf numFmtId="0" fontId="138" fillId="0" borderId="19" xfId="0" applyFont="1" applyFill="1" applyBorder="1" applyAlignment="1">
      <alignment horizontal="center" vertical="center"/>
    </xf>
    <xf numFmtId="0" fontId="0" fillId="0" borderId="0" xfId="0" applyFont="1" applyFill="1" applyAlignment="1">
      <alignment/>
    </xf>
    <xf numFmtId="0" fontId="0" fillId="0" borderId="0" xfId="0" applyFont="1" applyFill="1" applyAlignment="1">
      <alignment horizontal="left"/>
    </xf>
    <xf numFmtId="0" fontId="0" fillId="0" borderId="26" xfId="0" applyFont="1" applyFill="1" applyBorder="1" applyAlignment="1">
      <alignment/>
    </xf>
    <xf numFmtId="0" fontId="0" fillId="0" borderId="19" xfId="0" applyFont="1" applyFill="1" applyBorder="1" applyAlignment="1">
      <alignment/>
    </xf>
    <xf numFmtId="0" fontId="0" fillId="0" borderId="19" xfId="0" applyFont="1" applyBorder="1" applyAlignment="1">
      <alignment vertical="center" wrapText="1"/>
    </xf>
    <xf numFmtId="0" fontId="44" fillId="55" borderId="19" xfId="0" applyFont="1" applyFill="1" applyBorder="1" applyAlignment="1">
      <alignment vertical="center" wrapText="1"/>
    </xf>
    <xf numFmtId="0" fontId="0" fillId="0" borderId="19" xfId="0" applyFont="1" applyFill="1" applyBorder="1" applyAlignment="1">
      <alignment horizontal="left"/>
    </xf>
    <xf numFmtId="0" fontId="143" fillId="0" borderId="19" xfId="0" applyFont="1" applyBorder="1" applyAlignment="1">
      <alignment horizontal="center" vertical="center" wrapText="1"/>
    </xf>
    <xf numFmtId="0" fontId="143" fillId="0" borderId="19" xfId="0" applyFont="1" applyBorder="1" applyAlignment="1">
      <alignment horizontal="left" vertical="center" wrapText="1"/>
    </xf>
    <xf numFmtId="0" fontId="148" fillId="0" borderId="19" xfId="0" applyFont="1" applyBorder="1" applyAlignment="1">
      <alignment horizontal="center" vertical="center" wrapText="1"/>
    </xf>
    <xf numFmtId="0" fontId="139" fillId="0" borderId="19" xfId="0" applyFont="1" applyBorder="1" applyAlignment="1">
      <alignment horizontal="center" vertical="center" wrapText="1"/>
    </xf>
    <xf numFmtId="0" fontId="139" fillId="0" borderId="19" xfId="0" applyFont="1" applyBorder="1" applyAlignment="1">
      <alignment vertical="center" wrapText="1"/>
    </xf>
    <xf numFmtId="0" fontId="7" fillId="58" borderId="19" xfId="0" applyFont="1" applyFill="1" applyBorder="1" applyAlignment="1">
      <alignment horizontal="center" vertical="center" wrapText="1"/>
    </xf>
    <xf numFmtId="0" fontId="7" fillId="58" borderId="19" xfId="0" applyFont="1" applyFill="1" applyBorder="1" applyAlignment="1">
      <alignment horizontal="left" vertical="center" wrapText="1"/>
    </xf>
    <xf numFmtId="0" fontId="44" fillId="0" borderId="19" xfId="0" applyFont="1" applyBorder="1" applyAlignment="1">
      <alignment horizontal="center" vertical="center" wrapText="1"/>
    </xf>
    <xf numFmtId="0" fontId="149" fillId="0" borderId="19" xfId="0" applyFont="1" applyBorder="1" applyAlignment="1">
      <alignment horizontal="left" vertical="center" wrapText="1"/>
    </xf>
    <xf numFmtId="49" fontId="44" fillId="55" borderId="19" xfId="0" applyNumberFormat="1" applyFont="1" applyFill="1" applyBorder="1" applyAlignment="1" quotePrefix="1">
      <alignment horizontal="left" vertical="center" wrapText="1"/>
    </xf>
    <xf numFmtId="0" fontId="0" fillId="0" borderId="19" xfId="0" applyFont="1" applyFill="1" applyBorder="1" applyAlignment="1">
      <alignment horizontal="center"/>
    </xf>
    <xf numFmtId="0" fontId="0" fillId="0" borderId="27"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28" xfId="0" applyFont="1" applyFill="1" applyBorder="1" applyAlignment="1">
      <alignment/>
    </xf>
    <xf numFmtId="0" fontId="150" fillId="0" borderId="0" xfId="0" applyFont="1" applyFill="1" applyAlignment="1">
      <alignment/>
    </xf>
    <xf numFmtId="0" fontId="150" fillId="0" borderId="0" xfId="0" applyFont="1" applyFill="1" applyAlignment="1">
      <alignment horizontal="left"/>
    </xf>
    <xf numFmtId="0" fontId="151" fillId="0" borderId="0" xfId="0" applyFont="1" applyAlignment="1">
      <alignment/>
    </xf>
    <xf numFmtId="0" fontId="8" fillId="55" borderId="19" xfId="0" applyFont="1" applyFill="1" applyBorder="1" applyAlignment="1">
      <alignment horizontal="center" vertical="center"/>
    </xf>
    <xf numFmtId="0" fontId="152" fillId="55" borderId="19" xfId="0" applyFont="1" applyFill="1" applyBorder="1" applyAlignment="1">
      <alignment horizontal="center" vertical="center" wrapText="1"/>
    </xf>
    <xf numFmtId="0" fontId="153" fillId="55" borderId="19" xfId="0" applyFont="1" applyFill="1" applyBorder="1" applyAlignment="1">
      <alignment vertical="center" wrapText="1"/>
    </xf>
    <xf numFmtId="0" fontId="154" fillId="55" borderId="19" xfId="0" applyFont="1" applyFill="1" applyBorder="1" applyAlignment="1">
      <alignment horizontal="center" vertical="center" wrapText="1"/>
    </xf>
    <xf numFmtId="0" fontId="155" fillId="55" borderId="19" xfId="0" applyFont="1" applyFill="1" applyBorder="1" applyAlignment="1">
      <alignment horizontal="center" vertical="center"/>
    </xf>
    <xf numFmtId="0" fontId="141" fillId="55" borderId="19" xfId="0" applyFont="1" applyFill="1" applyBorder="1" applyAlignment="1">
      <alignment horizontal="center" vertical="center"/>
    </xf>
    <xf numFmtId="0" fontId="156" fillId="55" borderId="19" xfId="0" applyFont="1" applyFill="1" applyBorder="1" applyAlignment="1">
      <alignment horizontal="center" vertical="center" wrapText="1"/>
    </xf>
    <xf numFmtId="0" fontId="157" fillId="55" borderId="19" xfId="0" applyFont="1" applyFill="1" applyBorder="1" applyAlignment="1">
      <alignment horizontal="center" vertical="center"/>
    </xf>
    <xf numFmtId="0" fontId="82" fillId="55" borderId="0" xfId="0" applyFont="1" applyFill="1" applyAlignment="1">
      <alignment/>
    </xf>
    <xf numFmtId="0" fontId="82" fillId="55" borderId="0" xfId="0" applyFont="1" applyFill="1" applyAlignment="1">
      <alignment horizontal="center" vertical="center"/>
    </xf>
    <xf numFmtId="0" fontId="0" fillId="55" borderId="29" xfId="0" applyFill="1" applyBorder="1" applyAlignment="1">
      <alignment/>
    </xf>
    <xf numFmtId="0" fontId="0" fillId="55" borderId="29" xfId="0" applyFont="1" applyFill="1" applyBorder="1" applyAlignment="1">
      <alignment/>
    </xf>
    <xf numFmtId="0" fontId="30" fillId="55" borderId="29" xfId="0" applyFont="1" applyFill="1" applyBorder="1" applyAlignment="1">
      <alignment vertical="center" wrapText="1"/>
    </xf>
    <xf numFmtId="49" fontId="30" fillId="55" borderId="29" xfId="0" applyNumberFormat="1" applyFont="1" applyFill="1" applyBorder="1" applyAlignment="1" quotePrefix="1">
      <alignment horizontal="left" vertical="center" wrapText="1"/>
    </xf>
    <xf numFmtId="0" fontId="4" fillId="55" borderId="19" xfId="0" applyFont="1" applyFill="1" applyBorder="1" applyAlignment="1">
      <alignment horizontal="center" vertical="center" wrapText="1"/>
    </xf>
    <xf numFmtId="0" fontId="30" fillId="55" borderId="0" xfId="0" applyFont="1" applyFill="1" applyAlignment="1">
      <alignment/>
    </xf>
    <xf numFmtId="0" fontId="30" fillId="55" borderId="0" xfId="0" applyFont="1" applyFill="1" applyAlignment="1">
      <alignment horizontal="center" vertical="center"/>
    </xf>
    <xf numFmtId="0" fontId="4" fillId="55" borderId="0" xfId="0" applyFont="1" applyFill="1" applyAlignment="1">
      <alignment/>
    </xf>
    <xf numFmtId="0" fontId="30" fillId="55" borderId="19" xfId="0" applyFont="1" applyFill="1" applyBorder="1" applyAlignment="1">
      <alignment horizontal="center" vertical="center"/>
    </xf>
    <xf numFmtId="0" fontId="156" fillId="55" borderId="19" xfId="0" applyFont="1" applyFill="1" applyBorder="1" applyAlignment="1">
      <alignment horizontal="center" vertical="center"/>
    </xf>
    <xf numFmtId="0" fontId="156" fillId="55" borderId="19" xfId="0" applyFont="1" applyFill="1" applyBorder="1" applyAlignment="1">
      <alignment horizontal="center" wrapText="1"/>
    </xf>
    <xf numFmtId="0" fontId="157" fillId="55" borderId="19" xfId="0" applyFont="1" applyFill="1" applyBorder="1" applyAlignment="1">
      <alignment horizontal="center" wrapText="1"/>
    </xf>
    <xf numFmtId="49" fontId="4" fillId="55" borderId="19" xfId="0" applyNumberFormat="1" applyFont="1" applyFill="1" applyBorder="1" applyAlignment="1" quotePrefix="1">
      <alignment horizontal="left" vertical="center" wrapText="1"/>
    </xf>
    <xf numFmtId="0" fontId="157" fillId="55" borderId="19" xfId="0" applyFont="1" applyFill="1" applyBorder="1" applyAlignment="1">
      <alignment/>
    </xf>
    <xf numFmtId="0" fontId="156" fillId="55" borderId="19" xfId="0" applyFont="1" applyFill="1" applyBorder="1" applyAlignment="1">
      <alignment/>
    </xf>
    <xf numFmtId="0" fontId="157" fillId="55" borderId="19" xfId="0" applyFont="1" applyFill="1" applyBorder="1" applyAlignment="1">
      <alignment horizontal="center"/>
    </xf>
    <xf numFmtId="0" fontId="157" fillId="55" borderId="0" xfId="0" applyFont="1" applyFill="1" applyAlignment="1">
      <alignment/>
    </xf>
    <xf numFmtId="0" fontId="157" fillId="55" borderId="0" xfId="0" applyFont="1" applyFill="1" applyAlignment="1">
      <alignment horizontal="center"/>
    </xf>
    <xf numFmtId="0" fontId="72" fillId="55" borderId="0" xfId="0" applyFont="1" applyFill="1" applyBorder="1" applyAlignment="1">
      <alignment horizontal="right"/>
    </xf>
    <xf numFmtId="0" fontId="72" fillId="55" borderId="0" xfId="0" applyFont="1" applyFill="1" applyBorder="1" applyAlignment="1">
      <alignment/>
    </xf>
    <xf numFmtId="0" fontId="45" fillId="55" borderId="0" xfId="0" applyFont="1" applyFill="1" applyBorder="1" applyAlignment="1">
      <alignment/>
    </xf>
    <xf numFmtId="0" fontId="45" fillId="55" borderId="0" xfId="0" applyFont="1" applyFill="1" applyBorder="1" applyAlignment="1">
      <alignment horizontal="right"/>
    </xf>
    <xf numFmtId="0" fontId="39" fillId="55" borderId="30" xfId="0" applyFont="1" applyFill="1" applyBorder="1" applyAlignment="1">
      <alignment horizontal="right"/>
    </xf>
    <xf numFmtId="0" fontId="144" fillId="55" borderId="0" xfId="0" applyFont="1" applyFill="1" applyAlignment="1">
      <alignment vertical="center"/>
    </xf>
    <xf numFmtId="0" fontId="142" fillId="55" borderId="0" xfId="0" applyFont="1" applyFill="1" applyAlignment="1">
      <alignment/>
    </xf>
    <xf numFmtId="0" fontId="147" fillId="55" borderId="31" xfId="0" applyFont="1" applyFill="1" applyBorder="1" applyAlignment="1">
      <alignment vertical="center"/>
    </xf>
    <xf numFmtId="0" fontId="44" fillId="55" borderId="32" xfId="0" applyFont="1" applyFill="1" applyBorder="1" applyAlignment="1">
      <alignment vertical="center" wrapText="1"/>
    </xf>
    <xf numFmtId="0" fontId="0" fillId="55" borderId="0" xfId="0" applyFill="1" applyBorder="1" applyAlignment="1">
      <alignment/>
    </xf>
    <xf numFmtId="0" fontId="141" fillId="55" borderId="21" xfId="0" applyFont="1" applyFill="1" applyBorder="1" applyAlignment="1">
      <alignment vertical="center"/>
    </xf>
    <xf numFmtId="0" fontId="145" fillId="55" borderId="19" xfId="0" applyFont="1" applyFill="1" applyBorder="1" applyAlignment="1">
      <alignment horizontal="center" vertical="center"/>
    </xf>
    <xf numFmtId="0" fontId="145" fillId="55" borderId="21" xfId="0" applyFont="1" applyFill="1" applyBorder="1" applyAlignment="1">
      <alignment vertical="center" wrapText="1"/>
    </xf>
    <xf numFmtId="0" fontId="141" fillId="55" borderId="21" xfId="0" applyFont="1" applyFill="1" applyBorder="1" applyAlignment="1">
      <alignment vertical="center" wrapText="1"/>
    </xf>
    <xf numFmtId="0" fontId="141" fillId="55" borderId="25" xfId="0" applyFont="1" applyFill="1" applyBorder="1" applyAlignment="1">
      <alignment vertical="center" wrapText="1"/>
    </xf>
    <xf numFmtId="0" fontId="145" fillId="55" borderId="22" xfId="0" applyFont="1" applyFill="1" applyBorder="1" applyAlignment="1">
      <alignment horizontal="center" vertical="center"/>
    </xf>
    <xf numFmtId="0" fontId="4" fillId="55" borderId="19" xfId="0" applyFont="1" applyFill="1" applyBorder="1" applyAlignment="1">
      <alignment horizontal="center" vertical="center" wrapText="1"/>
    </xf>
    <xf numFmtId="0" fontId="72" fillId="55" borderId="19" xfId="0" applyFont="1" applyFill="1" applyBorder="1" applyAlignment="1">
      <alignment/>
    </xf>
    <xf numFmtId="0" fontId="155" fillId="55" borderId="19" xfId="0" applyFont="1" applyFill="1" applyBorder="1" applyAlignment="1">
      <alignment horizontal="center" vertical="center" wrapText="1"/>
    </xf>
    <xf numFmtId="0" fontId="155" fillId="55" borderId="19" xfId="0" applyFont="1" applyFill="1" applyBorder="1" applyAlignment="1">
      <alignment vertical="center" wrapText="1"/>
    </xf>
    <xf numFmtId="0" fontId="157" fillId="55" borderId="19" xfId="0" applyFont="1" applyFill="1" applyBorder="1" applyAlignment="1">
      <alignment vertical="center" wrapText="1"/>
    </xf>
    <xf numFmtId="0" fontId="157" fillId="55" borderId="19" xfId="0" applyFont="1" applyFill="1" applyBorder="1" applyAlignment="1">
      <alignment horizontal="center" vertical="center" wrapText="1"/>
    </xf>
    <xf numFmtId="0" fontId="145" fillId="55" borderId="19" xfId="0" applyFont="1" applyFill="1" applyBorder="1" applyAlignment="1">
      <alignment horizontal="center" vertical="center" wrapText="1"/>
    </xf>
    <xf numFmtId="0" fontId="158" fillId="55" borderId="19" xfId="0" applyFont="1" applyFill="1" applyBorder="1" applyAlignment="1">
      <alignment horizontal="center" vertical="center" wrapText="1"/>
    </xf>
    <xf numFmtId="0" fontId="141" fillId="55" borderId="19" xfId="0" applyFont="1" applyFill="1" applyBorder="1" applyAlignment="1">
      <alignment horizontal="center" vertical="center" wrapText="1"/>
    </xf>
    <xf numFmtId="0" fontId="141" fillId="55" borderId="19" xfId="0" applyFont="1" applyFill="1" applyBorder="1" applyAlignment="1">
      <alignment vertical="center" wrapText="1"/>
    </xf>
    <xf numFmtId="0" fontId="158" fillId="55" borderId="19" xfId="0" applyFont="1" applyFill="1" applyBorder="1" applyAlignment="1">
      <alignment vertical="center" wrapText="1"/>
    </xf>
    <xf numFmtId="0" fontId="145" fillId="55" borderId="19" xfId="0" applyFont="1" applyFill="1" applyBorder="1" applyAlignment="1">
      <alignment vertical="center" wrapText="1"/>
    </xf>
    <xf numFmtId="0" fontId="4" fillId="55" borderId="19" xfId="0" applyFont="1" applyFill="1" applyBorder="1" applyAlignment="1">
      <alignment horizontal="center" vertical="center"/>
    </xf>
    <xf numFmtId="0" fontId="156" fillId="55" borderId="19" xfId="0" applyFont="1" applyFill="1" applyBorder="1" applyAlignment="1">
      <alignment vertical="center" wrapText="1"/>
    </xf>
    <xf numFmtId="0" fontId="157" fillId="55" borderId="19" xfId="0" applyFont="1" applyFill="1" applyBorder="1" applyAlignment="1">
      <alignment horizontal="center" vertical="center"/>
    </xf>
    <xf numFmtId="0" fontId="3" fillId="55" borderId="0" xfId="183" applyFill="1">
      <alignment/>
      <protection/>
    </xf>
    <xf numFmtId="0" fontId="38" fillId="55" borderId="0" xfId="183" applyFont="1" applyFill="1">
      <alignment/>
      <protection/>
    </xf>
    <xf numFmtId="0" fontId="156" fillId="55" borderId="0" xfId="0" applyFont="1" applyFill="1" applyBorder="1" applyAlignment="1">
      <alignment horizontal="center" vertical="top" wrapText="1"/>
    </xf>
    <xf numFmtId="3" fontId="156" fillId="55" borderId="0" xfId="0" applyNumberFormat="1" applyFont="1" applyFill="1" applyBorder="1" applyAlignment="1">
      <alignment horizontal="center" vertical="top" wrapText="1"/>
    </xf>
    <xf numFmtId="0" fontId="159" fillId="55" borderId="0" xfId="0" applyFont="1" applyFill="1" applyBorder="1" applyAlignment="1">
      <alignment horizontal="center" vertical="top" wrapText="1"/>
    </xf>
    <xf numFmtId="0" fontId="158" fillId="55" borderId="0" xfId="0" applyFont="1" applyFill="1" applyBorder="1" applyAlignment="1">
      <alignment horizontal="center" vertical="top" wrapText="1"/>
    </xf>
    <xf numFmtId="0" fontId="157" fillId="55" borderId="0" xfId="0" applyFont="1" applyFill="1" applyBorder="1" applyAlignment="1">
      <alignment horizontal="center" vertical="top" wrapText="1"/>
    </xf>
    <xf numFmtId="0" fontId="36" fillId="55" borderId="0" xfId="183" applyFont="1" applyFill="1">
      <alignment/>
      <protection/>
    </xf>
    <xf numFmtId="176" fontId="38" fillId="55" borderId="0" xfId="183" applyNumberFormat="1" applyFont="1" applyFill="1">
      <alignment/>
      <protection/>
    </xf>
    <xf numFmtId="0" fontId="160" fillId="55" borderId="0" xfId="0" applyFont="1" applyFill="1" applyAlignment="1">
      <alignment/>
    </xf>
    <xf numFmtId="0" fontId="161" fillId="55" borderId="0" xfId="183" applyFont="1" applyFill="1">
      <alignment/>
      <protection/>
    </xf>
    <xf numFmtId="1" fontId="3" fillId="55" borderId="0" xfId="183" applyNumberFormat="1" applyFill="1">
      <alignment/>
      <protection/>
    </xf>
    <xf numFmtId="0" fontId="141" fillId="55" borderId="19" xfId="0" applyFont="1" applyFill="1" applyBorder="1" applyAlignment="1">
      <alignment/>
    </xf>
    <xf numFmtId="0" fontId="152" fillId="55" borderId="19" xfId="0" applyFont="1" applyFill="1" applyBorder="1" applyAlignment="1">
      <alignment wrapText="1"/>
    </xf>
    <xf numFmtId="0" fontId="152" fillId="55" borderId="19" xfId="0" applyFont="1" applyFill="1" applyBorder="1" applyAlignment="1">
      <alignment horizontal="right" wrapText="1"/>
    </xf>
    <xf numFmtId="0" fontId="162" fillId="55" borderId="33" xfId="0" applyFont="1" applyFill="1" applyBorder="1" applyAlignment="1">
      <alignment vertical="center" wrapText="1"/>
    </xf>
    <xf numFmtId="0" fontId="162" fillId="55" borderId="34" xfId="0" applyFont="1" applyFill="1" applyBorder="1" applyAlignment="1">
      <alignment vertical="center" wrapText="1"/>
    </xf>
    <xf numFmtId="0" fontId="144" fillId="55" borderId="0" xfId="0" applyFont="1" applyFill="1" applyAlignment="1">
      <alignment/>
    </xf>
    <xf numFmtId="0" fontId="30" fillId="55" borderId="35" xfId="0" applyFont="1" applyFill="1" applyBorder="1" applyAlignment="1">
      <alignment vertical="center" wrapText="1"/>
    </xf>
    <xf numFmtId="0" fontId="0" fillId="55" borderId="19" xfId="0" applyFill="1" applyBorder="1" applyAlignment="1">
      <alignment horizontal="right"/>
    </xf>
    <xf numFmtId="166" fontId="72" fillId="55" borderId="19" xfId="106" applyNumberFormat="1" applyFont="1" applyFill="1" applyBorder="1" applyAlignment="1">
      <alignment horizontal="right"/>
    </xf>
    <xf numFmtId="0" fontId="142" fillId="55" borderId="0" xfId="0" applyFont="1" applyFill="1" applyAlignment="1">
      <alignment vertical="center"/>
    </xf>
    <xf numFmtId="166" fontId="141" fillId="55" borderId="0" xfId="0" applyNumberFormat="1" applyFont="1" applyFill="1" applyAlignment="1">
      <alignment/>
    </xf>
    <xf numFmtId="0" fontId="163" fillId="55" borderId="0" xfId="0" applyFont="1" applyFill="1" applyAlignment="1">
      <alignment/>
    </xf>
    <xf numFmtId="0" fontId="163" fillId="55" borderId="0" xfId="0" applyFont="1" applyFill="1" applyAlignment="1">
      <alignment/>
    </xf>
    <xf numFmtId="0" fontId="145" fillId="55" borderId="19" xfId="0" applyFont="1" applyFill="1" applyBorder="1" applyAlignment="1">
      <alignment horizontal="right" vertical="center" wrapText="1"/>
    </xf>
    <xf numFmtId="0" fontId="147" fillId="55" borderId="19" xfId="0" applyFont="1" applyFill="1" applyBorder="1" applyAlignment="1">
      <alignment horizontal="center" vertical="center"/>
    </xf>
    <xf numFmtId="0" fontId="147" fillId="55" borderId="19" xfId="0" applyFont="1" applyFill="1" applyBorder="1" applyAlignment="1">
      <alignment horizontal="center" vertical="center" wrapText="1"/>
    </xf>
    <xf numFmtId="0" fontId="155" fillId="55" borderId="19" xfId="0" applyFont="1" applyFill="1" applyBorder="1" applyAlignment="1">
      <alignment horizontal="right" vertical="center" wrapText="1"/>
    </xf>
    <xf numFmtId="0" fontId="155" fillId="55" borderId="19" xfId="0" applyFont="1" applyFill="1" applyBorder="1" applyAlignment="1">
      <alignment horizontal="right" vertical="center"/>
    </xf>
    <xf numFmtId="0" fontId="155" fillId="55" borderId="19" xfId="0" applyFont="1" applyFill="1" applyBorder="1" applyAlignment="1">
      <alignment vertical="center"/>
    </xf>
    <xf numFmtId="0" fontId="138" fillId="55" borderId="19" xfId="0" applyFont="1" applyFill="1" applyBorder="1" applyAlignment="1">
      <alignment horizontal="center"/>
    </xf>
    <xf numFmtId="0" fontId="159" fillId="55" borderId="19" xfId="0" applyFont="1" applyFill="1" applyBorder="1" applyAlignment="1">
      <alignment horizontal="right" vertical="center" wrapText="1"/>
    </xf>
    <xf numFmtId="0" fontId="153" fillId="55" borderId="19" xfId="0" applyFont="1" applyFill="1" applyBorder="1" applyAlignment="1">
      <alignment horizontal="center" vertical="center"/>
    </xf>
    <xf numFmtId="0" fontId="158" fillId="55" borderId="19" xfId="0" applyFont="1" applyFill="1" applyBorder="1" applyAlignment="1">
      <alignment horizontal="center" vertical="center"/>
    </xf>
    <xf numFmtId="0" fontId="164" fillId="55" borderId="19" xfId="0" applyFont="1" applyFill="1" applyBorder="1" applyAlignment="1">
      <alignment horizontal="center" vertical="center" wrapText="1"/>
    </xf>
    <xf numFmtId="0" fontId="160" fillId="55" borderId="19" xfId="0" applyFont="1" applyFill="1" applyBorder="1" applyAlignment="1">
      <alignment horizontal="center" vertical="center"/>
    </xf>
    <xf numFmtId="0" fontId="165" fillId="55" borderId="19" xfId="0" applyFont="1" applyFill="1" applyBorder="1" applyAlignment="1">
      <alignment vertical="center" wrapText="1"/>
    </xf>
    <xf numFmtId="0" fontId="165" fillId="55" borderId="19" xfId="0" applyFont="1" applyFill="1" applyBorder="1" applyAlignment="1">
      <alignment horizontal="center" vertical="center" wrapText="1"/>
    </xf>
    <xf numFmtId="0" fontId="165" fillId="55" borderId="19" xfId="0" applyFont="1" applyFill="1" applyBorder="1" applyAlignment="1">
      <alignment horizontal="center" vertical="center"/>
    </xf>
    <xf numFmtId="0" fontId="166" fillId="55" borderId="19" xfId="0" applyFont="1" applyFill="1" applyBorder="1" applyAlignment="1">
      <alignment horizontal="center" vertical="center" wrapText="1"/>
    </xf>
    <xf numFmtId="0" fontId="167" fillId="55" borderId="19" xfId="0" applyFont="1" applyFill="1" applyBorder="1" applyAlignment="1">
      <alignment horizontal="center" vertical="center"/>
    </xf>
    <xf numFmtId="0" fontId="167" fillId="55" borderId="19" xfId="0" applyFont="1" applyFill="1" applyBorder="1" applyAlignment="1">
      <alignment horizontal="center" vertical="center" wrapText="1"/>
    </xf>
    <xf numFmtId="0" fontId="168" fillId="55" borderId="19" xfId="0" applyFont="1" applyFill="1" applyBorder="1" applyAlignment="1">
      <alignment vertical="center" wrapText="1"/>
    </xf>
    <xf numFmtId="0" fontId="46" fillId="55" borderId="19" xfId="0" applyFont="1" applyFill="1" applyBorder="1" applyAlignment="1">
      <alignment horizontal="center" vertical="center"/>
    </xf>
    <xf numFmtId="0" fontId="46" fillId="55" borderId="19" xfId="0" applyFont="1" applyFill="1" applyBorder="1" applyAlignment="1">
      <alignment horizontal="center" vertical="center" wrapText="1"/>
    </xf>
    <xf numFmtId="0" fontId="147" fillId="55" borderId="19" xfId="0" applyFont="1" applyFill="1" applyBorder="1" applyAlignment="1">
      <alignment horizontal="right" vertical="center" wrapText="1"/>
    </xf>
    <xf numFmtId="0" fontId="138" fillId="55" borderId="0" xfId="0" applyFont="1" applyFill="1" applyBorder="1" applyAlignment="1">
      <alignment/>
    </xf>
    <xf numFmtId="0" fontId="169" fillId="55" borderId="19" xfId="0" applyFont="1" applyFill="1" applyBorder="1" applyAlignment="1">
      <alignment vertical="center" wrapText="1"/>
    </xf>
    <xf numFmtId="0" fontId="170" fillId="55" borderId="19" xfId="0" applyFont="1" applyFill="1" applyBorder="1" applyAlignment="1">
      <alignment vertical="center"/>
    </xf>
    <xf numFmtId="0" fontId="171" fillId="55" borderId="19" xfId="0" applyFont="1" applyFill="1" applyBorder="1" applyAlignment="1">
      <alignment vertical="center" wrapText="1"/>
    </xf>
    <xf numFmtId="0" fontId="172" fillId="55" borderId="19" xfId="0" applyFont="1" applyFill="1" applyBorder="1" applyAlignment="1">
      <alignment vertical="center" wrapText="1"/>
    </xf>
    <xf numFmtId="0" fontId="170" fillId="55" borderId="19" xfId="0" applyFont="1" applyFill="1" applyBorder="1" applyAlignment="1">
      <alignment vertical="center" wrapText="1"/>
    </xf>
    <xf numFmtId="0" fontId="172" fillId="55" borderId="19" xfId="0" applyFont="1" applyFill="1" applyBorder="1" applyAlignment="1">
      <alignment vertical="center"/>
    </xf>
    <xf numFmtId="0" fontId="173" fillId="55" borderId="0" xfId="0" applyFont="1" applyFill="1" applyBorder="1" applyAlignment="1">
      <alignment vertical="center"/>
    </xf>
    <xf numFmtId="0" fontId="171" fillId="55" borderId="0" xfId="0" applyFont="1" applyFill="1" applyBorder="1" applyAlignment="1">
      <alignment vertical="center" wrapText="1"/>
    </xf>
    <xf numFmtId="0" fontId="154" fillId="55" borderId="19" xfId="0" applyFont="1" applyFill="1" applyBorder="1" applyAlignment="1">
      <alignment horizontal="center" wrapText="1"/>
    </xf>
    <xf numFmtId="0" fontId="155" fillId="55" borderId="19" xfId="0" applyFont="1" applyFill="1" applyBorder="1" applyAlignment="1">
      <alignment horizontal="center" wrapText="1"/>
    </xf>
    <xf numFmtId="0" fontId="155" fillId="55" borderId="19" xfId="0" applyFont="1" applyFill="1" applyBorder="1" applyAlignment="1">
      <alignment horizontal="center"/>
    </xf>
    <xf numFmtId="0" fontId="155" fillId="55" borderId="28" xfId="0" applyFont="1" applyFill="1" applyBorder="1" applyAlignment="1">
      <alignment horizontal="center" wrapText="1"/>
    </xf>
    <xf numFmtId="0" fontId="145" fillId="55" borderId="28" xfId="0" applyFont="1" applyFill="1" applyBorder="1" applyAlignment="1">
      <alignment horizontal="right" vertical="center" wrapText="1"/>
    </xf>
    <xf numFmtId="0" fontId="145" fillId="55" borderId="28" xfId="0" applyFont="1" applyFill="1" applyBorder="1" applyAlignment="1">
      <alignment horizontal="center" vertical="center" wrapText="1"/>
    </xf>
    <xf numFmtId="0" fontId="147" fillId="55" borderId="28" xfId="0" applyFont="1" applyFill="1" applyBorder="1" applyAlignment="1">
      <alignment horizontal="center" vertical="center" wrapText="1"/>
    </xf>
    <xf numFmtId="0" fontId="157" fillId="55" borderId="19" xfId="0" applyFont="1" applyFill="1" applyBorder="1" applyAlignment="1">
      <alignment horizontal="justify" vertical="center" wrapText="1"/>
    </xf>
    <xf numFmtId="0" fontId="142" fillId="55" borderId="19" xfId="0" applyFont="1" applyFill="1" applyBorder="1" applyAlignment="1">
      <alignment horizontal="center" vertical="center" wrapText="1"/>
    </xf>
    <xf numFmtId="0" fontId="174" fillId="55" borderId="19" xfId="0" applyFont="1" applyFill="1" applyBorder="1" applyAlignment="1">
      <alignment vertical="center" wrapText="1"/>
    </xf>
    <xf numFmtId="0" fontId="174" fillId="55" borderId="19" xfId="0" applyFont="1" applyFill="1" applyBorder="1" applyAlignment="1">
      <alignment vertical="center"/>
    </xf>
    <xf numFmtId="0" fontId="141" fillId="55" borderId="19" xfId="0" applyFont="1" applyFill="1" applyBorder="1" applyAlignment="1">
      <alignment vertical="center"/>
    </xf>
    <xf numFmtId="0" fontId="141" fillId="55" borderId="19" xfId="0" applyFont="1" applyFill="1" applyBorder="1" applyAlignment="1">
      <alignment horizontal="right" vertical="center"/>
    </xf>
    <xf numFmtId="0" fontId="157" fillId="55" borderId="19" xfId="0" applyFont="1" applyFill="1" applyBorder="1" applyAlignment="1">
      <alignment horizontal="right" vertical="center"/>
    </xf>
    <xf numFmtId="0" fontId="157" fillId="55" borderId="19" xfId="0" applyFont="1" applyFill="1" applyBorder="1" applyAlignment="1">
      <alignment horizontal="right" vertical="center" wrapText="1"/>
    </xf>
    <xf numFmtId="0" fontId="158" fillId="55" borderId="19" xfId="0" applyFont="1" applyFill="1" applyBorder="1" applyAlignment="1">
      <alignment horizontal="right" vertical="center"/>
    </xf>
    <xf numFmtId="0" fontId="158" fillId="55" borderId="19" xfId="0" applyFont="1" applyFill="1" applyBorder="1" applyAlignment="1">
      <alignment horizontal="right" vertical="center" wrapText="1"/>
    </xf>
    <xf numFmtId="0" fontId="159" fillId="55" borderId="19" xfId="0" applyFont="1" applyFill="1" applyBorder="1" applyAlignment="1">
      <alignment horizontal="center" vertical="center"/>
    </xf>
    <xf numFmtId="0" fontId="145" fillId="55" borderId="19" xfId="0" applyFont="1" applyFill="1" applyBorder="1" applyAlignment="1">
      <alignment horizontal="right" vertical="center"/>
    </xf>
    <xf numFmtId="0" fontId="142" fillId="55" borderId="19" xfId="0" applyFont="1" applyFill="1" applyBorder="1" applyAlignment="1">
      <alignment/>
    </xf>
    <xf numFmtId="166" fontId="141" fillId="55" borderId="19" xfId="0" applyNumberFormat="1" applyFont="1" applyFill="1" applyBorder="1" applyAlignment="1">
      <alignment horizontal="right"/>
    </xf>
    <xf numFmtId="0" fontId="141" fillId="55" borderId="19" xfId="0" applyFont="1" applyFill="1" applyBorder="1" applyAlignment="1">
      <alignment horizontal="right"/>
    </xf>
    <xf numFmtId="0" fontId="170" fillId="55" borderId="19" xfId="0" applyFont="1" applyFill="1" applyBorder="1" applyAlignment="1">
      <alignment horizontal="right" vertical="center"/>
    </xf>
    <xf numFmtId="0" fontId="175" fillId="55" borderId="19" xfId="0" applyFont="1" applyFill="1" applyBorder="1" applyAlignment="1">
      <alignment horizontal="center" vertical="center"/>
    </xf>
    <xf numFmtId="0" fontId="170" fillId="55" borderId="19" xfId="0" applyFont="1" applyFill="1" applyBorder="1" applyAlignment="1">
      <alignment horizontal="right" vertical="center" wrapText="1"/>
    </xf>
    <xf numFmtId="0" fontId="152" fillId="55" borderId="19" xfId="0" applyFont="1" applyFill="1" applyBorder="1" applyAlignment="1">
      <alignment horizontal="center" vertical="center"/>
    </xf>
    <xf numFmtId="0" fontId="152" fillId="55" borderId="19" xfId="0" applyFont="1" applyFill="1" applyBorder="1" applyAlignment="1">
      <alignment horizontal="right" vertical="center"/>
    </xf>
    <xf numFmtId="0" fontId="144" fillId="55" borderId="0" xfId="0" applyFont="1" applyFill="1" applyAlignment="1">
      <alignment horizontal="center"/>
    </xf>
    <xf numFmtId="0" fontId="82" fillId="55" borderId="19" xfId="0" applyFont="1" applyFill="1" applyBorder="1" applyAlignment="1">
      <alignment horizontal="center" vertical="center" wrapText="1"/>
    </xf>
    <xf numFmtId="0" fontId="0" fillId="55" borderId="19" xfId="0" applyFill="1" applyBorder="1" applyAlignment="1">
      <alignment horizontal="right" wrapText="1"/>
    </xf>
    <xf numFmtId="0" fontId="72" fillId="55" borderId="19" xfId="0" applyFont="1" applyFill="1" applyBorder="1" applyAlignment="1">
      <alignment/>
    </xf>
    <xf numFmtId="0" fontId="152" fillId="55" borderId="19" xfId="0" applyFont="1" applyFill="1" applyBorder="1" applyAlignment="1">
      <alignment horizontal="center" vertical="center" wrapText="1"/>
    </xf>
    <xf numFmtId="0" fontId="47" fillId="55" borderId="19" xfId="0" applyFont="1" applyFill="1" applyBorder="1" applyAlignment="1">
      <alignment vertical="center" wrapText="1"/>
    </xf>
    <xf numFmtId="0" fontId="47" fillId="55" borderId="19" xfId="0" applyFont="1" applyFill="1" applyBorder="1" applyAlignment="1">
      <alignment wrapText="1"/>
    </xf>
    <xf numFmtId="0" fontId="27" fillId="55" borderId="19" xfId="0" applyFont="1" applyFill="1" applyBorder="1" applyAlignment="1">
      <alignment vertical="center"/>
    </xf>
    <xf numFmtId="0" fontId="157" fillId="55" borderId="19" xfId="0" applyFont="1" applyFill="1" applyBorder="1" applyAlignment="1">
      <alignment wrapText="1"/>
    </xf>
    <xf numFmtId="0" fontId="158" fillId="55" borderId="19" xfId="0" applyFont="1" applyFill="1" applyBorder="1" applyAlignment="1">
      <alignment wrapText="1"/>
    </xf>
    <xf numFmtId="0" fontId="45" fillId="55" borderId="0" xfId="0" applyFont="1" applyFill="1" applyAlignment="1">
      <alignment horizontal="right"/>
    </xf>
    <xf numFmtId="0" fontId="82" fillId="55" borderId="19" xfId="0" applyFont="1" applyFill="1" applyBorder="1" applyAlignment="1">
      <alignment/>
    </xf>
    <xf numFmtId="0" fontId="82" fillId="55" borderId="19" xfId="0" applyFont="1" applyFill="1" applyBorder="1" applyAlignment="1">
      <alignment wrapText="1"/>
    </xf>
    <xf numFmtId="0" fontId="45" fillId="55" borderId="19" xfId="0" applyFont="1" applyFill="1" applyBorder="1" applyAlignment="1">
      <alignment horizontal="right" wrapText="1"/>
    </xf>
    <xf numFmtId="0" fontId="82" fillId="55" borderId="19" xfId="0" applyFont="1" applyFill="1" applyBorder="1" applyAlignment="1">
      <alignment horizontal="right" wrapText="1"/>
    </xf>
    <xf numFmtId="0" fontId="82" fillId="55" borderId="19" xfId="0" applyFont="1" applyFill="1" applyBorder="1" applyAlignment="1">
      <alignment horizontal="center" vertical="center"/>
    </xf>
    <xf numFmtId="0" fontId="45" fillId="55" borderId="19" xfId="0" applyFont="1" applyFill="1" applyBorder="1" applyAlignment="1">
      <alignment horizontal="center" vertical="center"/>
    </xf>
    <xf numFmtId="0" fontId="72" fillId="55" borderId="26" xfId="0" applyFont="1" applyFill="1" applyBorder="1" applyAlignment="1">
      <alignment horizontal="right"/>
    </xf>
    <xf numFmtId="0" fontId="45" fillId="55" borderId="26" xfId="0" applyFont="1" applyFill="1" applyBorder="1" applyAlignment="1">
      <alignment horizontal="right"/>
    </xf>
    <xf numFmtId="0" fontId="176" fillId="55" borderId="0" xfId="0" applyFont="1" applyFill="1" applyAlignment="1">
      <alignment vertical="center"/>
    </xf>
    <xf numFmtId="0" fontId="177" fillId="55" borderId="0" xfId="0" applyFont="1" applyFill="1" applyAlignment="1">
      <alignment/>
    </xf>
    <xf numFmtId="0" fontId="177" fillId="55" borderId="0" xfId="0" applyFont="1" applyFill="1" applyAlignment="1">
      <alignment horizontal="center"/>
    </xf>
    <xf numFmtId="0" fontId="178" fillId="55" borderId="0" xfId="0" applyFont="1" applyFill="1" applyAlignment="1">
      <alignment/>
    </xf>
    <xf numFmtId="0" fontId="179" fillId="55" borderId="0" xfId="0" applyFont="1" applyFill="1" applyAlignment="1">
      <alignment/>
    </xf>
    <xf numFmtId="0" fontId="47" fillId="55" borderId="19" xfId="0" applyFont="1" applyFill="1" applyBorder="1" applyAlignment="1">
      <alignment vertical="center"/>
    </xf>
    <xf numFmtId="0" fontId="47" fillId="55" borderId="19" xfId="0" applyFont="1" applyFill="1" applyBorder="1" applyAlignment="1">
      <alignment/>
    </xf>
    <xf numFmtId="0" fontId="47" fillId="55" borderId="29" xfId="0" applyFont="1" applyFill="1" applyBorder="1" applyAlignment="1">
      <alignment vertical="center"/>
    </xf>
    <xf numFmtId="0" fontId="47" fillId="55" borderId="36" xfId="0" applyFont="1" applyFill="1" applyBorder="1" applyAlignment="1">
      <alignment vertical="center"/>
    </xf>
    <xf numFmtId="0" fontId="47" fillId="55" borderId="29" xfId="0" applyFont="1" applyFill="1" applyBorder="1" applyAlignment="1">
      <alignment/>
    </xf>
    <xf numFmtId="0" fontId="47" fillId="55" borderId="28" xfId="0" applyFont="1" applyFill="1" applyBorder="1" applyAlignment="1">
      <alignment/>
    </xf>
    <xf numFmtId="0" fontId="47" fillId="55" borderId="29" xfId="0" applyFont="1" applyFill="1" applyBorder="1" applyAlignment="1">
      <alignment vertical="center" wrapText="1"/>
    </xf>
    <xf numFmtId="1" fontId="47" fillId="55" borderId="19" xfId="0" applyNumberFormat="1" applyFont="1" applyFill="1" applyBorder="1" applyAlignment="1">
      <alignment vertical="center" wrapText="1"/>
    </xf>
    <xf numFmtId="0" fontId="47" fillId="55" borderId="19" xfId="0" applyNumberFormat="1" applyFont="1" applyFill="1" applyBorder="1" applyAlignment="1">
      <alignment vertical="center" wrapText="1"/>
    </xf>
    <xf numFmtId="168" fontId="47" fillId="55" borderId="29" xfId="0" applyNumberFormat="1" applyFont="1" applyFill="1" applyBorder="1" applyAlignment="1">
      <alignment vertical="center" wrapText="1"/>
    </xf>
    <xf numFmtId="1" fontId="47" fillId="55" borderId="29" xfId="0" applyNumberFormat="1" applyFont="1" applyFill="1" applyBorder="1" applyAlignment="1">
      <alignment vertical="center"/>
    </xf>
    <xf numFmtId="0" fontId="47" fillId="55" borderId="19" xfId="0" applyNumberFormat="1" applyFont="1" applyFill="1" applyBorder="1" applyAlignment="1">
      <alignment vertical="center"/>
    </xf>
    <xf numFmtId="174" fontId="47" fillId="55" borderId="19" xfId="0" applyNumberFormat="1" applyFont="1" applyFill="1" applyBorder="1" applyAlignment="1">
      <alignment/>
    </xf>
    <xf numFmtId="0" fontId="47" fillId="55" borderId="28" xfId="0" applyFont="1" applyFill="1" applyBorder="1" applyAlignment="1">
      <alignment vertical="center" wrapText="1"/>
    </xf>
    <xf numFmtId="166" fontId="47" fillId="55" borderId="19" xfId="0" applyNumberFormat="1" applyFont="1" applyFill="1" applyBorder="1" applyAlignment="1">
      <alignment vertical="center" wrapText="1"/>
    </xf>
    <xf numFmtId="168" fontId="47" fillId="55" borderId="19" xfId="0" applyNumberFormat="1" applyFont="1" applyFill="1" applyBorder="1" applyAlignment="1">
      <alignment vertical="center" wrapText="1"/>
    </xf>
    <xf numFmtId="9" fontId="47" fillId="55" borderId="19" xfId="0" applyNumberFormat="1" applyFont="1" applyFill="1" applyBorder="1" applyAlignment="1">
      <alignment vertical="center" wrapText="1"/>
    </xf>
    <xf numFmtId="1" fontId="47" fillId="55" borderId="29" xfId="0" applyNumberFormat="1" applyFont="1" applyFill="1" applyBorder="1" applyAlignment="1">
      <alignment/>
    </xf>
    <xf numFmtId="166" fontId="47" fillId="55" borderId="28" xfId="0" applyNumberFormat="1" applyFont="1" applyFill="1" applyBorder="1" applyAlignment="1">
      <alignment/>
    </xf>
    <xf numFmtId="166" fontId="47" fillId="55" borderId="19" xfId="0" applyNumberFormat="1" applyFont="1" applyFill="1" applyBorder="1" applyAlignment="1">
      <alignment/>
    </xf>
    <xf numFmtId="0" fontId="47" fillId="55" borderId="19" xfId="0" applyNumberFormat="1" applyFont="1" applyFill="1" applyBorder="1" applyAlignment="1">
      <alignment/>
    </xf>
    <xf numFmtId="168" fontId="47" fillId="55" borderId="19" xfId="0" applyNumberFormat="1" applyFont="1" applyFill="1" applyBorder="1" applyAlignment="1">
      <alignment/>
    </xf>
    <xf numFmtId="3" fontId="152" fillId="55" borderId="0" xfId="0" applyNumberFormat="1" applyFont="1" applyFill="1" applyBorder="1" applyAlignment="1">
      <alignment vertical="center" wrapText="1"/>
    </xf>
    <xf numFmtId="0" fontId="152" fillId="55" borderId="0" xfId="0" applyFont="1" applyFill="1" applyBorder="1" applyAlignment="1">
      <alignment horizontal="right" vertical="center" wrapText="1"/>
    </xf>
    <xf numFmtId="3" fontId="152" fillId="55" borderId="0" xfId="0" applyNumberFormat="1" applyFont="1" applyFill="1" applyBorder="1" applyAlignment="1">
      <alignment horizontal="right" vertical="center" wrapText="1"/>
    </xf>
    <xf numFmtId="9" fontId="152" fillId="55" borderId="0" xfId="0" applyNumberFormat="1" applyFont="1" applyFill="1" applyBorder="1" applyAlignment="1">
      <alignment horizontal="right" vertical="center" wrapText="1"/>
    </xf>
    <xf numFmtId="0" fontId="95" fillId="55" borderId="0" xfId="0" applyFont="1" applyFill="1" applyAlignment="1">
      <alignment/>
    </xf>
    <xf numFmtId="0" fontId="48" fillId="55" borderId="19" xfId="0" applyFont="1" applyFill="1" applyBorder="1" applyAlignment="1">
      <alignment vertical="center" wrapText="1"/>
    </xf>
    <xf numFmtId="0" fontId="48" fillId="55" borderId="29" xfId="0" applyFont="1" applyFill="1" applyBorder="1" applyAlignment="1">
      <alignment vertical="center" wrapText="1"/>
    </xf>
    <xf numFmtId="0" fontId="47" fillId="55" borderId="36" xfId="0" applyFont="1" applyFill="1" applyBorder="1" applyAlignment="1">
      <alignment vertical="center" wrapText="1"/>
    </xf>
    <xf numFmtId="0" fontId="50" fillId="55" borderId="19" xfId="0" applyFont="1" applyFill="1" applyBorder="1" applyAlignment="1">
      <alignment vertical="center" wrapText="1"/>
    </xf>
    <xf numFmtId="0" fontId="177" fillId="55" borderId="19" xfId="0" applyFont="1" applyFill="1" applyBorder="1" applyAlignment="1">
      <alignment vertical="center" wrapText="1"/>
    </xf>
    <xf numFmtId="0" fontId="152" fillId="55" borderId="19" xfId="0" applyNumberFormat="1" applyFont="1" applyFill="1" applyBorder="1" applyAlignment="1">
      <alignment wrapText="1"/>
    </xf>
    <xf numFmtId="2" fontId="50" fillId="55" borderId="19" xfId="0" applyNumberFormat="1" applyFont="1" applyFill="1" applyBorder="1" applyAlignment="1">
      <alignment vertical="center" wrapText="1"/>
    </xf>
    <xf numFmtId="9" fontId="177" fillId="55" borderId="19" xfId="0" applyNumberFormat="1" applyFont="1" applyFill="1" applyBorder="1" applyAlignment="1">
      <alignment vertical="center" wrapText="1"/>
    </xf>
    <xf numFmtId="0" fontId="50" fillId="55" borderId="19" xfId="0" applyFont="1" applyFill="1" applyBorder="1" applyAlignment="1">
      <alignment/>
    </xf>
    <xf numFmtId="0" fontId="48" fillId="55" borderId="36" xfId="0" applyFont="1" applyFill="1" applyBorder="1" applyAlignment="1">
      <alignment vertical="center" wrapText="1"/>
    </xf>
    <xf numFmtId="0" fontId="48" fillId="55" borderId="28" xfId="0" applyFont="1" applyFill="1" applyBorder="1" applyAlignment="1">
      <alignment vertical="center" wrapText="1"/>
    </xf>
    <xf numFmtId="0" fontId="152" fillId="55" borderId="19" xfId="0" applyFont="1" applyFill="1" applyBorder="1" applyAlignment="1">
      <alignment vertical="center"/>
    </xf>
    <xf numFmtId="0" fontId="152" fillId="55" borderId="19" xfId="0" applyFont="1" applyFill="1" applyBorder="1" applyAlignment="1">
      <alignment/>
    </xf>
    <xf numFmtId="3" fontId="152" fillId="55" borderId="19" xfId="0" applyNumberFormat="1" applyFont="1" applyFill="1" applyBorder="1" applyAlignment="1">
      <alignment/>
    </xf>
    <xf numFmtId="3" fontId="153" fillId="55" borderId="19" xfId="0" applyNumberFormat="1" applyFont="1" applyFill="1" applyBorder="1" applyAlignment="1">
      <alignment/>
    </xf>
    <xf numFmtId="0" fontId="153" fillId="55" borderId="19" xfId="0" applyFont="1" applyFill="1" applyBorder="1" applyAlignment="1">
      <alignment/>
    </xf>
    <xf numFmtId="0" fontId="177" fillId="55" borderId="0" xfId="0" applyFont="1" applyFill="1" applyAlignment="1">
      <alignment/>
    </xf>
    <xf numFmtId="0" fontId="30" fillId="0" borderId="19" xfId="0" applyFont="1" applyBorder="1" applyAlignment="1">
      <alignment horizontal="center" vertical="center"/>
    </xf>
    <xf numFmtId="174" fontId="30" fillId="0" borderId="19" xfId="0" applyNumberFormat="1" applyFont="1" applyBorder="1" applyAlignment="1">
      <alignment horizontal="center" vertical="center"/>
    </xf>
    <xf numFmtId="174" fontId="30" fillId="0" borderId="19" xfId="0" applyNumberFormat="1" applyFont="1" applyBorder="1" applyAlignment="1">
      <alignment horizontal="right" vertical="center"/>
    </xf>
    <xf numFmtId="166" fontId="30" fillId="0" borderId="19" xfId="106" applyNumberFormat="1" applyFont="1" applyBorder="1" applyAlignment="1">
      <alignment horizontal="right" vertical="center" wrapText="1"/>
    </xf>
    <xf numFmtId="0" fontId="30" fillId="0" borderId="19" xfId="0" applyFont="1" applyBorder="1" applyAlignment="1">
      <alignment horizontal="center" vertical="center" wrapText="1"/>
    </xf>
    <xf numFmtId="0" fontId="30" fillId="0" borderId="19" xfId="0" applyFont="1" applyBorder="1" applyAlignment="1">
      <alignment horizontal="right" vertical="center"/>
    </xf>
    <xf numFmtId="0" fontId="30" fillId="55" borderId="19" xfId="0" applyFont="1" applyFill="1" applyBorder="1" applyAlignment="1">
      <alignment horizontal="left" vertical="center"/>
    </xf>
    <xf numFmtId="0" fontId="30" fillId="0" borderId="19" xfId="0" applyFont="1" applyFill="1" applyBorder="1" applyAlignment="1">
      <alignment horizontal="right" vertical="center"/>
    </xf>
    <xf numFmtId="0" fontId="51" fillId="0" borderId="19" xfId="0" applyFont="1" applyFill="1" applyBorder="1" applyAlignment="1">
      <alignment horizontal="right" vertical="center"/>
    </xf>
    <xf numFmtId="0" fontId="160" fillId="55" borderId="19" xfId="0" applyFont="1" applyFill="1" applyBorder="1" applyAlignment="1">
      <alignment horizontal="center" vertical="center" wrapText="1"/>
    </xf>
    <xf numFmtId="0" fontId="160" fillId="55" borderId="19" xfId="0" applyFont="1" applyFill="1" applyBorder="1" applyAlignment="1">
      <alignment horizontal="right" vertical="center"/>
    </xf>
    <xf numFmtId="166" fontId="160" fillId="55" borderId="19" xfId="106" applyNumberFormat="1" applyFont="1" applyFill="1" applyBorder="1" applyAlignment="1">
      <alignment horizontal="right" vertical="center" wrapText="1"/>
    </xf>
    <xf numFmtId="0" fontId="160" fillId="55" borderId="19" xfId="0" applyFont="1" applyFill="1" applyBorder="1" applyAlignment="1">
      <alignment horizontal="right" vertical="center" wrapText="1"/>
    </xf>
    <xf numFmtId="0" fontId="52" fillId="55" borderId="19" xfId="0" applyFont="1" applyFill="1" applyBorder="1" applyAlignment="1">
      <alignment vertical="center" wrapText="1"/>
    </xf>
    <xf numFmtId="0" fontId="52" fillId="55" borderId="19" xfId="0" applyFont="1" applyFill="1" applyBorder="1" applyAlignment="1">
      <alignment horizontal="center" vertical="center"/>
    </xf>
    <xf numFmtId="0" fontId="51" fillId="55" borderId="19" xfId="0" applyFont="1" applyFill="1" applyBorder="1" applyAlignment="1">
      <alignment vertical="center"/>
    </xf>
    <xf numFmtId="166" fontId="52" fillId="55" borderId="19" xfId="106" applyNumberFormat="1" applyFont="1" applyFill="1" applyBorder="1" applyAlignment="1">
      <alignment horizontal="right" vertical="center"/>
    </xf>
    <xf numFmtId="0" fontId="51" fillId="55" borderId="19" xfId="0" applyFont="1" applyFill="1" applyBorder="1" applyAlignment="1">
      <alignment horizontal="right" vertical="center"/>
    </xf>
    <xf numFmtId="174" fontId="52" fillId="55" borderId="19" xfId="0" applyNumberFormat="1" applyFont="1" applyFill="1" applyBorder="1" applyAlignment="1">
      <alignment vertical="center"/>
    </xf>
    <xf numFmtId="0" fontId="8" fillId="57" borderId="19" xfId="0" applyFont="1" applyFill="1" applyBorder="1" applyAlignment="1">
      <alignment vertical="center" wrapText="1"/>
    </xf>
    <xf numFmtId="166" fontId="8" fillId="57" borderId="19" xfId="0" applyNumberFormat="1" applyFont="1" applyFill="1" applyBorder="1" applyAlignment="1">
      <alignment horizontal="center" vertical="center" wrapText="1"/>
    </xf>
    <xf numFmtId="166" fontId="8" fillId="55" borderId="19" xfId="0" applyNumberFormat="1" applyFont="1" applyFill="1" applyBorder="1" applyAlignment="1">
      <alignment horizontal="center" vertical="center" wrapText="1"/>
    </xf>
    <xf numFmtId="0" fontId="8" fillId="55" borderId="19" xfId="0" applyFont="1" applyFill="1" applyBorder="1" applyAlignment="1">
      <alignment vertical="center" wrapText="1"/>
    </xf>
    <xf numFmtId="0" fontId="8" fillId="0" borderId="19" xfId="0" applyFont="1" applyFill="1" applyBorder="1" applyAlignment="1">
      <alignment vertical="center" wrapText="1"/>
    </xf>
    <xf numFmtId="0" fontId="30" fillId="55" borderId="19" xfId="0" applyFont="1" applyFill="1" applyBorder="1" applyAlignment="1">
      <alignment horizontal="center" vertical="center" wrapText="1"/>
    </xf>
    <xf numFmtId="0" fontId="57" fillId="55" borderId="0" xfId="0" applyFont="1" applyFill="1" applyAlignment="1">
      <alignment/>
    </xf>
    <xf numFmtId="0" fontId="165" fillId="45" borderId="19" xfId="0" applyFont="1" applyFill="1" applyBorder="1" applyAlignment="1">
      <alignment horizontal="left" vertical="center" wrapText="1"/>
    </xf>
    <xf numFmtId="0" fontId="51" fillId="0" borderId="19" xfId="0" applyFont="1" applyBorder="1" applyAlignment="1">
      <alignment vertical="center"/>
    </xf>
    <xf numFmtId="174" fontId="160" fillId="55" borderId="19" xfId="0" applyNumberFormat="1" applyFont="1" applyFill="1" applyBorder="1" applyAlignment="1">
      <alignment horizontal="center" vertical="center" wrapText="1"/>
    </xf>
    <xf numFmtId="0" fontId="30" fillId="45" borderId="19"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165" fillId="0" borderId="19" xfId="0" applyFont="1" applyFill="1" applyBorder="1" applyAlignment="1">
      <alignment horizontal="center" vertical="center" wrapText="1"/>
    </xf>
    <xf numFmtId="3" fontId="160" fillId="0" borderId="19" xfId="0" applyNumberFormat="1" applyFont="1" applyBorder="1" applyAlignment="1">
      <alignment horizontal="center" vertical="center"/>
    </xf>
    <xf numFmtId="174" fontId="165" fillId="0" borderId="19" xfId="0" applyNumberFormat="1" applyFont="1" applyFill="1" applyBorder="1" applyAlignment="1">
      <alignment horizontal="center" vertical="center" wrapText="1"/>
    </xf>
    <xf numFmtId="3" fontId="160" fillId="0" borderId="19" xfId="0" applyNumberFormat="1" applyFont="1" applyBorder="1" applyAlignment="1">
      <alignment horizontal="center" vertical="center" wrapText="1"/>
    </xf>
    <xf numFmtId="0" fontId="160" fillId="0" borderId="19" xfId="0" applyFont="1" applyBorder="1" applyAlignment="1">
      <alignment vertical="center"/>
    </xf>
    <xf numFmtId="0" fontId="164" fillId="0" borderId="19" xfId="0" applyFont="1" applyBorder="1" applyAlignment="1">
      <alignment vertical="center" wrapText="1"/>
    </xf>
    <xf numFmtId="0" fontId="180" fillId="0" borderId="19" xfId="0" applyFont="1" applyBorder="1" applyAlignment="1">
      <alignment/>
    </xf>
    <xf numFmtId="0" fontId="164" fillId="0" borderId="19" xfId="0" applyFont="1" applyFill="1" applyBorder="1" applyAlignment="1">
      <alignment horizontal="center" vertical="center"/>
    </xf>
    <xf numFmtId="43" fontId="8" fillId="55" borderId="19" xfId="106" applyFont="1" applyFill="1" applyBorder="1" applyAlignment="1">
      <alignment horizontal="center" vertical="center" wrapText="1"/>
    </xf>
    <xf numFmtId="43" fontId="8" fillId="0" borderId="19" xfId="106" applyFont="1" applyFill="1" applyBorder="1" applyAlignment="1">
      <alignment horizontal="center" vertical="center" wrapText="1"/>
    </xf>
    <xf numFmtId="0" fontId="55" fillId="55" borderId="19" xfId="0" applyFont="1" applyFill="1" applyBorder="1" applyAlignment="1">
      <alignment vertical="center" wrapText="1"/>
    </xf>
    <xf numFmtId="0" fontId="55" fillId="0" borderId="19" xfId="0" applyFont="1" applyFill="1" applyBorder="1" applyAlignment="1">
      <alignment vertical="center" wrapText="1"/>
    </xf>
    <xf numFmtId="0" fontId="40" fillId="0" borderId="19" xfId="0" applyFont="1" applyFill="1" applyBorder="1" applyAlignment="1">
      <alignment/>
    </xf>
    <xf numFmtId="0" fontId="181" fillId="55" borderId="0" xfId="0" applyFont="1" applyFill="1" applyAlignment="1">
      <alignment/>
    </xf>
    <xf numFmtId="0" fontId="157" fillId="0" borderId="19" xfId="0" applyFont="1" applyBorder="1" applyAlignment="1">
      <alignment horizontal="center" vertical="center" wrapText="1"/>
    </xf>
    <xf numFmtId="0" fontId="131" fillId="0" borderId="19" xfId="154" applyBorder="1" applyAlignment="1">
      <alignment horizontal="center" vertical="center" wrapText="1"/>
    </xf>
    <xf numFmtId="14" fontId="157" fillId="0" borderId="19" xfId="0" applyNumberFormat="1" applyFont="1" applyBorder="1" applyAlignment="1">
      <alignment horizontal="center" vertical="center" wrapText="1"/>
    </xf>
    <xf numFmtId="0" fontId="30" fillId="0" borderId="19" xfId="0" applyFont="1" applyFill="1" applyBorder="1" applyAlignment="1">
      <alignment horizontal="center" wrapText="1"/>
    </xf>
    <xf numFmtId="0" fontId="30" fillId="0" borderId="19" xfId="0" applyFont="1" applyFill="1" applyBorder="1" applyAlignment="1">
      <alignment horizontal="center" vertical="center"/>
    </xf>
    <xf numFmtId="166" fontId="30" fillId="0" borderId="19" xfId="106" applyNumberFormat="1" applyFont="1" applyFill="1" applyBorder="1" applyAlignment="1">
      <alignment horizontal="center" wrapText="1"/>
    </xf>
    <xf numFmtId="0" fontId="30" fillId="0" borderId="19" xfId="0" applyFont="1" applyFill="1" applyBorder="1" applyAlignment="1">
      <alignment horizontal="center"/>
    </xf>
    <xf numFmtId="0" fontId="30" fillId="0" borderId="19" xfId="0" applyFont="1" applyFill="1" applyBorder="1" applyAlignment="1">
      <alignment/>
    </xf>
    <xf numFmtId="0" fontId="27" fillId="0" borderId="19" xfId="0" applyFont="1" applyFill="1" applyBorder="1" applyAlignment="1">
      <alignment vertical="top" wrapText="1"/>
    </xf>
    <xf numFmtId="2" fontId="30" fillId="0" borderId="19" xfId="0" applyNumberFormat="1" applyFont="1" applyFill="1" applyBorder="1" applyAlignment="1">
      <alignment horizontal="center" wrapText="1"/>
    </xf>
    <xf numFmtId="174" fontId="30" fillId="0" borderId="19" xfId="0" applyNumberFormat="1" applyFont="1" applyFill="1" applyBorder="1" applyAlignment="1">
      <alignment horizontal="center"/>
    </xf>
    <xf numFmtId="0" fontId="27" fillId="0" borderId="19" xfId="0" applyFont="1" applyFill="1" applyBorder="1" applyAlignment="1">
      <alignment horizontal="center" vertical="center" wrapText="1"/>
    </xf>
    <xf numFmtId="166" fontId="30" fillId="0" borderId="19" xfId="106" applyNumberFormat="1" applyFont="1" applyFill="1" applyBorder="1" applyAlignment="1">
      <alignment horizontal="center" vertical="center" wrapText="1"/>
    </xf>
    <xf numFmtId="3" fontId="27" fillId="0" borderId="19" xfId="0" applyNumberFormat="1" applyFont="1" applyFill="1" applyBorder="1" applyAlignment="1">
      <alignment horizontal="center" vertical="center" wrapText="1"/>
    </xf>
    <xf numFmtId="1" fontId="4" fillId="0" borderId="19" xfId="197" applyNumberFormat="1" applyFont="1" applyFill="1" applyBorder="1" applyAlignment="1">
      <alignment vertical="center" wrapText="1"/>
      <protection/>
    </xf>
    <xf numFmtId="0" fontId="4" fillId="0" borderId="19" xfId="0" applyFont="1" applyFill="1" applyBorder="1" applyAlignment="1">
      <alignment horizontal="left" vertical="center" wrapText="1"/>
    </xf>
    <xf numFmtId="0" fontId="52" fillId="0" borderId="19" xfId="0" applyFont="1" applyFill="1" applyBorder="1" applyAlignment="1">
      <alignment horizontal="center" vertical="center" wrapText="1"/>
    </xf>
    <xf numFmtId="0" fontId="52" fillId="0" borderId="19" xfId="0" applyFont="1" applyBorder="1" applyAlignment="1">
      <alignment horizontal="center" vertical="center" wrapText="1"/>
    </xf>
    <xf numFmtId="185" fontId="59" fillId="0" borderId="19" xfId="0" applyNumberFormat="1" applyFont="1" applyBorder="1" applyAlignment="1">
      <alignment horizontal="center" vertical="center" wrapText="1"/>
    </xf>
    <xf numFmtId="185" fontId="52" fillId="0" borderId="19" xfId="0" applyNumberFormat="1" applyFont="1" applyFill="1" applyBorder="1" applyAlignment="1">
      <alignment horizontal="center" vertical="center" wrapText="1"/>
    </xf>
    <xf numFmtId="0" fontId="56" fillId="57" borderId="0" xfId="0" applyFont="1" applyFill="1" applyAlignment="1">
      <alignment/>
    </xf>
    <xf numFmtId="0" fontId="40" fillId="57" borderId="0" xfId="0" applyFont="1" applyFill="1" applyAlignment="1">
      <alignment/>
    </xf>
    <xf numFmtId="0" fontId="57" fillId="57" borderId="0" xfId="0" applyFont="1" applyFill="1" applyAlignment="1">
      <alignment/>
    </xf>
    <xf numFmtId="0" fontId="8" fillId="55" borderId="19" xfId="0" applyFont="1" applyFill="1" applyBorder="1" applyAlignment="1">
      <alignment horizontal="left" vertical="center" wrapText="1"/>
    </xf>
    <xf numFmtId="0" fontId="25" fillId="55" borderId="19" xfId="0" applyFont="1" applyFill="1" applyBorder="1" applyAlignment="1">
      <alignment horizontal="center" vertical="center"/>
    </xf>
    <xf numFmtId="0" fontId="30" fillId="0" borderId="19" xfId="0" applyFont="1" applyFill="1" applyBorder="1" applyAlignment="1">
      <alignment horizontal="left" vertical="center" wrapText="1"/>
    </xf>
    <xf numFmtId="3" fontId="30" fillId="0" borderId="19"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wrapText="1"/>
    </xf>
    <xf numFmtId="0" fontId="4" fillId="0" borderId="19" xfId="198" applyFont="1" applyBorder="1" applyAlignment="1">
      <alignment horizontal="left" vertical="center" wrapText="1"/>
      <protection/>
    </xf>
    <xf numFmtId="166" fontId="4" fillId="0" borderId="19" xfId="108" applyNumberFormat="1" applyFont="1" applyBorder="1" applyAlignment="1">
      <alignment horizontal="center" vertical="center" wrapText="1"/>
    </xf>
    <xf numFmtId="43" fontId="4" fillId="57" borderId="19" xfId="108" applyFont="1" applyFill="1" applyBorder="1" applyAlignment="1">
      <alignment horizontal="center" vertical="center" wrapText="1"/>
    </xf>
    <xf numFmtId="43" fontId="4" fillId="0" borderId="19" xfId="108" applyFont="1" applyFill="1" applyBorder="1" applyAlignment="1">
      <alignment horizontal="center" vertical="center" wrapText="1"/>
    </xf>
    <xf numFmtId="0" fontId="58" fillId="0" borderId="19" xfId="198" applyFont="1" applyBorder="1" applyAlignment="1">
      <alignment horizontal="left" vertical="center" wrapText="1"/>
      <protection/>
    </xf>
    <xf numFmtId="0" fontId="160" fillId="45" borderId="19" xfId="0" applyFont="1" applyFill="1" applyBorder="1" applyAlignment="1">
      <alignment horizontal="center" vertical="center" wrapText="1"/>
    </xf>
    <xf numFmtId="0" fontId="164" fillId="0" borderId="19" xfId="0" applyFont="1" applyBorder="1" applyAlignment="1">
      <alignment horizontal="center" vertical="center"/>
    </xf>
    <xf numFmtId="0" fontId="162" fillId="0" borderId="19" xfId="0" applyFont="1" applyBorder="1" applyAlignment="1">
      <alignment/>
    </xf>
    <xf numFmtId="0" fontId="164" fillId="0" borderId="19" xfId="0" applyFont="1" applyBorder="1" applyAlignment="1">
      <alignment horizontal="center" vertical="center" wrapText="1"/>
    </xf>
    <xf numFmtId="0" fontId="160" fillId="0" borderId="19" xfId="0" applyFont="1" applyBorder="1" applyAlignment="1">
      <alignment horizontal="center" vertical="center" wrapText="1"/>
    </xf>
    <xf numFmtId="0" fontId="160" fillId="0" borderId="19" xfId="0" applyFont="1" applyBorder="1" applyAlignment="1">
      <alignment horizontal="center" vertical="center"/>
    </xf>
    <xf numFmtId="0" fontId="160" fillId="0" borderId="19" xfId="0" applyFont="1" applyFill="1" applyBorder="1" applyAlignment="1">
      <alignment horizontal="center" vertical="center"/>
    </xf>
    <xf numFmtId="0" fontId="182" fillId="0" borderId="19" xfId="0" applyFont="1" applyBorder="1" applyAlignment="1">
      <alignment horizontal="center" vertical="center" wrapText="1"/>
    </xf>
    <xf numFmtId="0" fontId="160" fillId="0" borderId="19" xfId="0" applyFont="1" applyBorder="1" applyAlignment="1">
      <alignment/>
    </xf>
    <xf numFmtId="0" fontId="160" fillId="0" borderId="19" xfId="0" applyFont="1" applyFill="1" applyBorder="1" applyAlignment="1">
      <alignment horizontal="center"/>
    </xf>
    <xf numFmtId="0" fontId="157" fillId="0" borderId="19" xfId="0" applyFont="1" applyFill="1" applyBorder="1" applyAlignment="1">
      <alignment vertical="center" wrapText="1"/>
    </xf>
    <xf numFmtId="9" fontId="157" fillId="0" borderId="19" xfId="0" applyNumberFormat="1" applyFont="1" applyBorder="1" applyAlignment="1">
      <alignment horizontal="center" vertical="center" wrapText="1"/>
    </xf>
    <xf numFmtId="0" fontId="4" fillId="0" borderId="19" xfId="0" applyFont="1" applyFill="1" applyBorder="1" applyAlignment="1">
      <alignment horizontal="center" vertical="center" wrapText="1"/>
    </xf>
    <xf numFmtId="0" fontId="8" fillId="0" borderId="19" xfId="0" applyFont="1" applyFill="1" applyBorder="1" applyAlignment="1">
      <alignment horizontal="center" vertical="center" wrapText="1"/>
    </xf>
    <xf numFmtId="43" fontId="25" fillId="0" borderId="19" xfId="106" applyFont="1" applyFill="1" applyBorder="1" applyAlignment="1">
      <alignment horizontal="center" vertical="center" wrapText="1"/>
    </xf>
    <xf numFmtId="0" fontId="4" fillId="0" borderId="19" xfId="0" applyFont="1" applyFill="1" applyBorder="1" applyAlignment="1">
      <alignment vertical="center" wrapText="1"/>
    </xf>
    <xf numFmtId="166" fontId="4" fillId="55" borderId="19" xfId="106" applyNumberFormat="1" applyFont="1" applyFill="1" applyBorder="1" applyAlignment="1">
      <alignment horizontal="center" vertical="center" wrapText="1"/>
    </xf>
    <xf numFmtId="0" fontId="4" fillId="55" borderId="19" xfId="0" applyFont="1" applyFill="1" applyBorder="1" applyAlignment="1">
      <alignment horizontal="center" vertical="center"/>
    </xf>
    <xf numFmtId="0" fontId="30" fillId="0" borderId="19" xfId="0" applyFont="1" applyFill="1" applyBorder="1" applyAlignment="1">
      <alignment horizontal="left" wrapText="1"/>
    </xf>
    <xf numFmtId="173" fontId="30" fillId="0" borderId="19" xfId="106" applyNumberFormat="1" applyFont="1" applyFill="1" applyBorder="1" applyAlignment="1">
      <alignment horizontal="center" vertical="center"/>
    </xf>
    <xf numFmtId="166" fontId="160" fillId="0" borderId="19" xfId="106" applyNumberFormat="1" applyFont="1" applyFill="1" applyBorder="1" applyAlignment="1">
      <alignment/>
    </xf>
    <xf numFmtId="174" fontId="51" fillId="0" borderId="19" xfId="207" applyNumberFormat="1" applyFont="1" applyFill="1" applyBorder="1" applyAlignment="1">
      <alignment horizontal="right" vertical="center"/>
    </xf>
    <xf numFmtId="173" fontId="51" fillId="0" borderId="19" xfId="106" applyNumberFormat="1" applyFont="1" applyFill="1" applyBorder="1" applyAlignment="1">
      <alignment horizontal="right" vertical="center"/>
    </xf>
    <xf numFmtId="0" fontId="165" fillId="0" borderId="19" xfId="0" applyFont="1" applyBorder="1" applyAlignment="1">
      <alignment horizontal="left" vertical="center"/>
    </xf>
    <xf numFmtId="0" fontId="160" fillId="0" borderId="19" xfId="0" applyFont="1" applyFill="1" applyBorder="1" applyAlignment="1" quotePrefix="1">
      <alignment horizontal="center"/>
    </xf>
    <xf numFmtId="0" fontId="183" fillId="0" borderId="19" xfId="0" applyFont="1" applyBorder="1" applyAlignment="1">
      <alignment/>
    </xf>
    <xf numFmtId="166" fontId="162" fillId="0" borderId="19" xfId="106" applyNumberFormat="1" applyFont="1" applyFill="1" applyBorder="1" applyAlignment="1">
      <alignment/>
    </xf>
    <xf numFmtId="0" fontId="156" fillId="0" borderId="19" xfId="0" applyFont="1" applyBorder="1" applyAlignment="1">
      <alignment horizontal="center" wrapText="1"/>
    </xf>
    <xf numFmtId="3" fontId="156" fillId="0" borderId="19" xfId="0" applyNumberFormat="1" applyFont="1" applyBorder="1" applyAlignment="1">
      <alignment horizontal="center" wrapText="1"/>
    </xf>
    <xf numFmtId="0" fontId="184" fillId="0" borderId="19" xfId="0" applyFont="1" applyBorder="1" applyAlignment="1">
      <alignment horizontal="center" wrapText="1"/>
    </xf>
    <xf numFmtId="0" fontId="157" fillId="0" borderId="19" xfId="0" applyFont="1" applyFill="1" applyBorder="1" applyAlignment="1">
      <alignment horizontal="center" wrapText="1"/>
    </xf>
    <xf numFmtId="43" fontId="157" fillId="0" borderId="19" xfId="106" applyFont="1" applyFill="1" applyBorder="1" applyAlignment="1">
      <alignment horizontal="center" wrapText="1"/>
    </xf>
    <xf numFmtId="0" fontId="156" fillId="0" borderId="19" xfId="0" applyFont="1" applyFill="1" applyBorder="1" applyAlignment="1">
      <alignment horizontal="center" wrapText="1"/>
    </xf>
    <xf numFmtId="0" fontId="185" fillId="0" borderId="19" xfId="0" applyFont="1" applyFill="1" applyBorder="1" applyAlignment="1">
      <alignment horizontal="center" wrapText="1"/>
    </xf>
    <xf numFmtId="0" fontId="184" fillId="0" borderId="19" xfId="0" applyFont="1" applyFill="1" applyBorder="1" applyAlignment="1">
      <alignment horizontal="center" wrapText="1"/>
    </xf>
    <xf numFmtId="43" fontId="156" fillId="0" borderId="19" xfId="106" applyFont="1" applyFill="1" applyBorder="1" applyAlignment="1">
      <alignment horizontal="center" wrapText="1"/>
    </xf>
    <xf numFmtId="0" fontId="184" fillId="0" borderId="19" xfId="0" applyFont="1" applyFill="1" applyBorder="1" applyAlignment="1">
      <alignment wrapText="1"/>
    </xf>
    <xf numFmtId="3" fontId="185" fillId="0" borderId="19" xfId="0" applyNumberFormat="1" applyFont="1" applyFill="1" applyBorder="1" applyAlignment="1">
      <alignment horizontal="center" wrapText="1"/>
    </xf>
    <xf numFmtId="43" fontId="184" fillId="0" borderId="19" xfId="106" applyFont="1" applyFill="1" applyBorder="1" applyAlignment="1">
      <alignment horizontal="center" wrapText="1"/>
    </xf>
    <xf numFmtId="0" fontId="157" fillId="0" borderId="19" xfId="0" applyFont="1" applyFill="1" applyBorder="1" applyAlignment="1">
      <alignment wrapText="1"/>
    </xf>
    <xf numFmtId="3" fontId="157" fillId="0" borderId="19" xfId="0" applyNumberFormat="1" applyFont="1" applyFill="1" applyBorder="1" applyAlignment="1">
      <alignment horizontal="center" wrapText="1"/>
    </xf>
    <xf numFmtId="0" fontId="4" fillId="0" borderId="19" xfId="0" applyFont="1" applyFill="1" applyBorder="1" applyAlignment="1">
      <alignment horizontal="justify" vertical="center" wrapText="1"/>
    </xf>
    <xf numFmtId="166" fontId="4" fillId="0" borderId="19" xfId="106" applyNumberFormat="1" applyFont="1" applyFill="1" applyBorder="1" applyAlignment="1">
      <alignment horizontal="center" vertical="center" wrapText="1"/>
    </xf>
    <xf numFmtId="0" fontId="157" fillId="0" borderId="19" xfId="0" applyFont="1" applyBorder="1" applyAlignment="1">
      <alignment horizontal="center" wrapText="1"/>
    </xf>
    <xf numFmtId="43" fontId="157" fillId="0" borderId="19" xfId="106" applyFont="1" applyBorder="1" applyAlignment="1">
      <alignment horizontal="center" wrapText="1"/>
    </xf>
    <xf numFmtId="43" fontId="184" fillId="0" borderId="19" xfId="106" applyFont="1" applyBorder="1" applyAlignment="1">
      <alignment horizontal="center" wrapText="1"/>
    </xf>
    <xf numFmtId="0" fontId="165" fillId="0" borderId="19" xfId="0" applyFont="1" applyFill="1" applyBorder="1" applyAlignment="1">
      <alignment horizontal="left" vertical="center" wrapText="1"/>
    </xf>
    <xf numFmtId="0" fontId="30" fillId="0" borderId="19" xfId="0" applyFont="1" applyBorder="1" applyAlignment="1">
      <alignment vertical="center"/>
    </xf>
    <xf numFmtId="9" fontId="30" fillId="55" borderId="19" xfId="0" applyNumberFormat="1" applyFont="1" applyFill="1" applyBorder="1" applyAlignment="1">
      <alignment horizontal="center" vertical="center" wrapText="1"/>
    </xf>
    <xf numFmtId="3" fontId="30" fillId="0" borderId="19" xfId="0" applyNumberFormat="1" applyFont="1" applyBorder="1" applyAlignment="1">
      <alignment horizontal="center" vertical="center" wrapText="1"/>
    </xf>
    <xf numFmtId="0" fontId="30" fillId="0" borderId="19" xfId="0" applyFont="1" applyBorder="1" applyAlignment="1">
      <alignment horizontal="center"/>
    </xf>
    <xf numFmtId="0" fontId="162" fillId="0" borderId="19" xfId="0" applyFont="1" applyBorder="1" applyAlignment="1">
      <alignment horizontal="center"/>
    </xf>
    <xf numFmtId="185" fontId="27" fillId="0" borderId="19" xfId="0" applyNumberFormat="1" applyFont="1" applyFill="1" applyBorder="1" applyAlignment="1">
      <alignment horizontal="center" vertical="center"/>
    </xf>
    <xf numFmtId="0" fontId="180" fillId="0" borderId="19" xfId="0" applyFont="1" applyFill="1" applyBorder="1" applyAlignment="1">
      <alignment/>
    </xf>
    <xf numFmtId="0" fontId="8" fillId="0" borderId="19" xfId="0" applyFont="1" applyFill="1" applyBorder="1" applyAlignment="1">
      <alignment horizontal="left" vertical="center" wrapText="1"/>
    </xf>
    <xf numFmtId="0" fontId="165" fillId="0" borderId="19" xfId="0" applyFont="1" applyFill="1" applyBorder="1" applyAlignment="1">
      <alignment horizontal="center" vertical="center"/>
    </xf>
    <xf numFmtId="0" fontId="131" fillId="0" borderId="19" xfId="154" applyBorder="1" applyAlignment="1">
      <alignment vertical="center" wrapText="1"/>
    </xf>
    <xf numFmtId="0" fontId="36" fillId="55" borderId="19" xfId="183" applyFont="1" applyFill="1" applyBorder="1" applyAlignment="1">
      <alignment horizontal="center" vertical="center"/>
      <protection/>
    </xf>
    <xf numFmtId="0" fontId="30" fillId="55" borderId="19" xfId="0" applyFont="1" applyFill="1" applyBorder="1" applyAlignment="1">
      <alignment vertical="center"/>
    </xf>
    <xf numFmtId="0" fontId="30" fillId="55" borderId="19" xfId="0" applyFont="1" applyFill="1" applyBorder="1" applyAlignment="1">
      <alignment vertical="center" wrapText="1"/>
    </xf>
    <xf numFmtId="0" fontId="4" fillId="55" borderId="19" xfId="0" applyFont="1" applyFill="1" applyBorder="1" applyAlignment="1">
      <alignment vertical="center" wrapText="1"/>
    </xf>
    <xf numFmtId="0" fontId="4" fillId="55" borderId="19" xfId="0" applyFont="1" applyFill="1" applyBorder="1" applyAlignment="1">
      <alignment horizontal="center" vertical="center" wrapText="1"/>
    </xf>
    <xf numFmtId="0" fontId="8" fillId="55" borderId="19" xfId="0" applyFont="1" applyFill="1" applyBorder="1" applyAlignment="1">
      <alignment horizontal="center" vertical="center" wrapText="1"/>
    </xf>
    <xf numFmtId="0" fontId="30" fillId="55" borderId="19" xfId="0" applyFont="1" applyFill="1" applyBorder="1" applyAlignment="1">
      <alignment vertical="center" wrapText="1"/>
    </xf>
    <xf numFmtId="0" fontId="8" fillId="55" borderId="19" xfId="0" applyFont="1" applyFill="1" applyBorder="1" applyAlignment="1">
      <alignment horizontal="center" vertical="center" wrapText="1"/>
    </xf>
    <xf numFmtId="0" fontId="4" fillId="55" borderId="19" xfId="0" applyFont="1" applyFill="1" applyBorder="1" applyAlignment="1">
      <alignment vertical="center" wrapText="1"/>
    </xf>
    <xf numFmtId="0" fontId="4" fillId="55" borderId="19" xfId="0" applyFont="1" applyFill="1" applyBorder="1" applyAlignment="1">
      <alignment horizontal="center" vertical="center" wrapText="1"/>
    </xf>
    <xf numFmtId="0" fontId="4" fillId="55" borderId="19" xfId="0" applyFont="1" applyFill="1" applyBorder="1" applyAlignment="1">
      <alignment horizontal="center"/>
    </xf>
    <xf numFmtId="0" fontId="158" fillId="55" borderId="19" xfId="0" applyFont="1" applyFill="1" applyBorder="1" applyAlignment="1">
      <alignment horizontal="center" vertical="center" wrapText="1"/>
    </xf>
    <xf numFmtId="0" fontId="27" fillId="55" borderId="19" xfId="0" applyFont="1" applyFill="1" applyBorder="1" applyAlignment="1">
      <alignment horizontal="center" vertical="center"/>
    </xf>
    <xf numFmtId="0" fontId="160" fillId="0" borderId="19" xfId="168" applyFont="1" applyFill="1" applyBorder="1" applyAlignment="1">
      <alignment horizontal="left" vertical="top" wrapText="1"/>
      <protection/>
    </xf>
    <xf numFmtId="2" fontId="30" fillId="0" borderId="19" xfId="0" applyNumberFormat="1" applyFont="1" applyFill="1" applyBorder="1" applyAlignment="1">
      <alignment horizontal="center"/>
    </xf>
    <xf numFmtId="0" fontId="51" fillId="0" borderId="19" xfId="168" applyFont="1" applyFill="1" applyBorder="1" applyAlignment="1" applyProtection="1">
      <alignment horizontal="left" vertical="center"/>
      <protection locked="0"/>
    </xf>
    <xf numFmtId="0" fontId="165" fillId="0" borderId="19" xfId="0" applyFont="1" applyFill="1" applyBorder="1" applyAlignment="1">
      <alignment horizontal="left" vertical="center"/>
    </xf>
    <xf numFmtId="2" fontId="30" fillId="0" borderId="19" xfId="0" applyNumberFormat="1" applyFont="1" applyFill="1" applyBorder="1" applyAlignment="1">
      <alignment horizontal="center" vertical="center"/>
    </xf>
    <xf numFmtId="0" fontId="160" fillId="0" borderId="19" xfId="0" applyFont="1" applyFill="1" applyBorder="1" applyAlignment="1">
      <alignment horizontal="left"/>
    </xf>
    <xf numFmtId="2" fontId="160" fillId="0" borderId="19" xfId="0" applyNumberFormat="1" applyFont="1" applyFill="1" applyBorder="1" applyAlignment="1">
      <alignment horizontal="center"/>
    </xf>
    <xf numFmtId="0" fontId="165" fillId="45" borderId="19" xfId="0" applyFont="1" applyFill="1" applyBorder="1" applyAlignment="1">
      <alignment horizontal="center" vertical="center" wrapText="1"/>
    </xf>
    <xf numFmtId="166" fontId="165" fillId="0" borderId="19" xfId="106" applyNumberFormat="1" applyFont="1" applyFill="1" applyBorder="1" applyAlignment="1">
      <alignment horizontal="left" vertical="center" wrapText="1"/>
    </xf>
    <xf numFmtId="0" fontId="160" fillId="0" borderId="19" xfId="0" applyFont="1" applyBorder="1" applyAlignment="1">
      <alignment horizontal="center" wrapText="1"/>
    </xf>
    <xf numFmtId="0" fontId="30" fillId="0" borderId="19" xfId="0" applyFont="1" applyBorder="1" applyAlignment="1">
      <alignment horizontal="center" wrapText="1"/>
    </xf>
    <xf numFmtId="166" fontId="30" fillId="0" borderId="19" xfId="106" applyNumberFormat="1" applyFont="1" applyFill="1" applyBorder="1" applyAlignment="1">
      <alignment horizontal="left" wrapText="1"/>
    </xf>
    <xf numFmtId="0" fontId="160" fillId="0" borderId="19" xfId="0" applyFont="1" applyFill="1" applyBorder="1" applyAlignment="1">
      <alignment horizontal="center" wrapText="1"/>
    </xf>
    <xf numFmtId="0" fontId="160" fillId="0" borderId="19" xfId="0" applyFont="1" applyBorder="1" applyAlignment="1">
      <alignment horizontal="center"/>
    </xf>
    <xf numFmtId="0" fontId="165" fillId="0" borderId="19" xfId="0" applyFont="1" applyBorder="1" applyAlignment="1">
      <alignment horizontal="center" vertical="center"/>
    </xf>
    <xf numFmtId="0" fontId="165" fillId="0" borderId="19" xfId="0" applyFont="1" applyBorder="1" applyAlignment="1">
      <alignment horizontal="center" vertical="center" wrapText="1"/>
    </xf>
    <xf numFmtId="3" fontId="165" fillId="0" borderId="19" xfId="0" applyNumberFormat="1" applyFont="1" applyBorder="1" applyAlignment="1">
      <alignment horizontal="center" vertical="center" wrapText="1"/>
    </xf>
    <xf numFmtId="0" fontId="165" fillId="0" borderId="19" xfId="0" applyFont="1" applyBorder="1" applyAlignment="1">
      <alignment vertical="center"/>
    </xf>
    <xf numFmtId="0" fontId="162" fillId="0" borderId="19" xfId="0" applyFont="1" applyBorder="1" applyAlignment="1">
      <alignment vertical="center"/>
    </xf>
    <xf numFmtId="0" fontId="186" fillId="0" borderId="19" xfId="0" applyFont="1" applyBorder="1" applyAlignment="1">
      <alignment vertical="center"/>
    </xf>
    <xf numFmtId="0" fontId="187" fillId="0" borderId="19" xfId="0" applyFont="1" applyBorder="1" applyAlignment="1">
      <alignment horizontal="center" vertical="center"/>
    </xf>
    <xf numFmtId="0" fontId="186" fillId="0" borderId="19" xfId="0" applyFont="1" applyBorder="1" applyAlignment="1">
      <alignment vertical="top"/>
    </xf>
    <xf numFmtId="0" fontId="186" fillId="0" borderId="19" xfId="0" applyFont="1" applyBorder="1" applyAlignment="1">
      <alignment/>
    </xf>
    <xf numFmtId="0" fontId="162" fillId="0" borderId="19" xfId="0" applyFont="1" applyBorder="1" applyAlignment="1">
      <alignment vertical="center" wrapText="1"/>
    </xf>
    <xf numFmtId="0" fontId="162" fillId="0" borderId="19" xfId="0" applyFont="1" applyBorder="1" applyAlignment="1">
      <alignment horizontal="center" vertical="center"/>
    </xf>
    <xf numFmtId="0" fontId="188" fillId="0" borderId="19" xfId="0" applyFont="1" applyBorder="1" applyAlignment="1">
      <alignment horizontal="center" vertical="center"/>
    </xf>
    <xf numFmtId="0" fontId="162" fillId="0" borderId="19" xfId="0" applyFont="1" applyBorder="1" applyAlignment="1">
      <alignment horizontal="center" vertical="center" wrapText="1"/>
    </xf>
    <xf numFmtId="0" fontId="160" fillId="0" borderId="19" xfId="0" applyFont="1" applyBorder="1" applyAlignment="1">
      <alignment horizontal="justify" vertical="center"/>
    </xf>
    <xf numFmtId="0" fontId="160" fillId="0" borderId="19" xfId="0" applyFont="1" applyBorder="1" applyAlignment="1">
      <alignment horizontal="right" vertical="center" wrapText="1"/>
    </xf>
    <xf numFmtId="3" fontId="160" fillId="0" borderId="19" xfId="0" applyNumberFormat="1" applyFont="1" applyBorder="1" applyAlignment="1">
      <alignment horizontal="right" vertical="center" wrapText="1"/>
    </xf>
    <xf numFmtId="0" fontId="162" fillId="0" borderId="19" xfId="0" applyFont="1" applyBorder="1" applyAlignment="1">
      <alignment horizontal="right" vertical="center" wrapText="1"/>
    </xf>
    <xf numFmtId="174" fontId="30" fillId="55" borderId="19" xfId="0" applyNumberFormat="1" applyFont="1" applyFill="1" applyBorder="1" applyAlignment="1">
      <alignment horizontal="center" vertical="center" wrapText="1"/>
    </xf>
    <xf numFmtId="174" fontId="160" fillId="0" borderId="19" xfId="0" applyNumberFormat="1" applyFont="1" applyFill="1" applyBorder="1" applyAlignment="1">
      <alignment horizontal="center" vertical="center" wrapText="1"/>
    </xf>
    <xf numFmtId="3" fontId="162" fillId="0" borderId="19" xfId="0" applyNumberFormat="1" applyFont="1" applyFill="1" applyBorder="1" applyAlignment="1">
      <alignment horizontal="center" vertical="center"/>
    </xf>
    <xf numFmtId="0" fontId="160" fillId="0" borderId="19" xfId="0" applyFont="1" applyFill="1" applyBorder="1" applyAlignment="1">
      <alignment/>
    </xf>
    <xf numFmtId="0" fontId="30" fillId="0" borderId="19" xfId="0" applyFont="1" applyFill="1" applyBorder="1" applyAlignment="1">
      <alignment vertical="top"/>
    </xf>
    <xf numFmtId="0" fontId="30" fillId="0" borderId="19" xfId="0" applyFont="1" applyFill="1" applyBorder="1" applyAlignment="1">
      <alignment vertical="top" wrapText="1"/>
    </xf>
    <xf numFmtId="0" fontId="30" fillId="0" borderId="19" xfId="0" applyFont="1" applyFill="1" applyBorder="1" applyAlignment="1">
      <alignment vertical="center"/>
    </xf>
    <xf numFmtId="0" fontId="27" fillId="0" borderId="19" xfId="0" applyFont="1" applyFill="1" applyBorder="1" applyAlignment="1">
      <alignment/>
    </xf>
    <xf numFmtId="0" fontId="30" fillId="55" borderId="19" xfId="0" applyNumberFormat="1" applyFont="1" applyFill="1" applyBorder="1" applyAlignment="1">
      <alignment horizontal="center" vertical="center"/>
    </xf>
    <xf numFmtId="9" fontId="30" fillId="55" borderId="19" xfId="0" applyNumberFormat="1" applyFont="1" applyFill="1" applyBorder="1" applyAlignment="1">
      <alignment horizontal="center" vertical="center"/>
    </xf>
    <xf numFmtId="0" fontId="30" fillId="55" borderId="19" xfId="0" applyNumberFormat="1" applyFont="1" applyFill="1" applyBorder="1" applyAlignment="1">
      <alignment horizontal="center" vertical="center" wrapText="1"/>
    </xf>
    <xf numFmtId="185" fontId="52" fillId="0" borderId="19" xfId="0" applyNumberFormat="1" applyFont="1" applyBorder="1" applyAlignment="1">
      <alignment horizontal="center" vertical="center" wrapText="1"/>
    </xf>
    <xf numFmtId="166" fontId="30" fillId="0" borderId="19" xfId="0" applyNumberFormat="1" applyFont="1" applyFill="1" applyBorder="1" applyAlignment="1">
      <alignment/>
    </xf>
    <xf numFmtId="9" fontId="165" fillId="0" borderId="19" xfId="0" applyNumberFormat="1" applyFont="1" applyBorder="1" applyAlignment="1">
      <alignment horizontal="center" vertical="center"/>
    </xf>
    <xf numFmtId="9" fontId="160" fillId="0" borderId="19" xfId="0" applyNumberFormat="1" applyFont="1" applyBorder="1" applyAlignment="1">
      <alignment horizontal="center" vertical="center"/>
    </xf>
    <xf numFmtId="0" fontId="165" fillId="0" borderId="19" xfId="0" applyFont="1" applyBorder="1" applyAlignment="1">
      <alignment horizontal="justify" vertical="center"/>
    </xf>
    <xf numFmtId="10" fontId="165" fillId="0" borderId="19" xfId="0" applyNumberFormat="1" applyFont="1" applyBorder="1" applyAlignment="1">
      <alignment horizontal="center" vertical="center"/>
    </xf>
    <xf numFmtId="174" fontId="180" fillId="0" borderId="19" xfId="207" applyNumberFormat="1" applyFont="1" applyFill="1" applyBorder="1" applyAlignment="1">
      <alignment horizontal="right" vertical="center"/>
    </xf>
    <xf numFmtId="173" fontId="180" fillId="0" borderId="19" xfId="106" applyNumberFormat="1" applyFont="1" applyFill="1" applyBorder="1" applyAlignment="1">
      <alignment horizontal="right" vertical="center"/>
    </xf>
    <xf numFmtId="166" fontId="30" fillId="0" borderId="19" xfId="106" applyNumberFormat="1" applyFont="1" applyFill="1" applyBorder="1" applyAlignment="1">
      <alignment/>
    </xf>
    <xf numFmtId="174" fontId="30" fillId="0" borderId="19" xfId="0" applyNumberFormat="1" applyFont="1" applyFill="1" applyBorder="1" applyAlignment="1">
      <alignment horizontal="center" vertical="center" wrapText="1"/>
    </xf>
    <xf numFmtId="166" fontId="183" fillId="0" borderId="19" xfId="0" applyNumberFormat="1" applyFont="1" applyFill="1" applyBorder="1" applyAlignment="1">
      <alignment/>
    </xf>
    <xf numFmtId="0" fontId="162" fillId="0" borderId="19" xfId="0" applyFont="1" applyFill="1" applyBorder="1" applyAlignment="1">
      <alignment/>
    </xf>
    <xf numFmtId="2" fontId="165" fillId="0" borderId="19" xfId="0" applyNumberFormat="1" applyFont="1" applyFill="1" applyBorder="1" applyAlignment="1">
      <alignment horizontal="center" vertical="center" wrapText="1"/>
    </xf>
    <xf numFmtId="2" fontId="160" fillId="0" borderId="19" xfId="0" applyNumberFormat="1" applyFont="1" applyFill="1" applyBorder="1" applyAlignment="1">
      <alignment horizontal="center" vertical="center"/>
    </xf>
    <xf numFmtId="0" fontId="180" fillId="0" borderId="19" xfId="0" applyFont="1" applyBorder="1" applyAlignment="1">
      <alignment horizontal="center" vertical="center"/>
    </xf>
    <xf numFmtId="0" fontId="180" fillId="0" borderId="19" xfId="0" applyFont="1" applyBorder="1" applyAlignment="1">
      <alignment horizontal="center" vertical="center" wrapText="1"/>
    </xf>
    <xf numFmtId="9" fontId="180" fillId="0" borderId="19" xfId="0" applyNumberFormat="1" applyFont="1" applyBorder="1" applyAlignment="1">
      <alignment horizontal="center" vertical="center" wrapText="1"/>
    </xf>
    <xf numFmtId="9" fontId="189" fillId="0" borderId="19" xfId="0" applyNumberFormat="1" applyFont="1" applyBorder="1" applyAlignment="1">
      <alignment horizontal="center" vertical="center" wrapText="1"/>
    </xf>
    <xf numFmtId="0" fontId="180" fillId="0" borderId="19" xfId="0" applyFont="1" applyBorder="1" applyAlignment="1">
      <alignment vertical="center"/>
    </xf>
    <xf numFmtId="9" fontId="162" fillId="0" borderId="19" xfId="0" applyNumberFormat="1" applyFont="1" applyBorder="1" applyAlignment="1">
      <alignment horizontal="center" vertical="center"/>
    </xf>
    <xf numFmtId="0" fontId="157" fillId="45" borderId="19" xfId="0" applyFont="1" applyFill="1" applyBorder="1" applyAlignment="1">
      <alignment vertical="center" wrapText="1"/>
    </xf>
    <xf numFmtId="0" fontId="157" fillId="45" borderId="19" xfId="0" applyFont="1" applyFill="1" applyBorder="1" applyAlignment="1">
      <alignment horizontal="center" vertical="center" wrapText="1"/>
    </xf>
    <xf numFmtId="0" fontId="158" fillId="0" borderId="19" xfId="0" applyFont="1" applyBorder="1" applyAlignment="1">
      <alignment horizontal="center" vertical="center" wrapText="1"/>
    </xf>
    <xf numFmtId="3" fontId="158" fillId="0" borderId="19" xfId="0" applyNumberFormat="1" applyFont="1" applyBorder="1" applyAlignment="1">
      <alignment horizontal="center" vertical="center" wrapText="1"/>
    </xf>
    <xf numFmtId="3" fontId="157" fillId="0" borderId="19" xfId="0" applyNumberFormat="1" applyFont="1" applyBorder="1" applyAlignment="1">
      <alignment horizontal="center" vertical="center" wrapText="1"/>
    </xf>
    <xf numFmtId="0" fontId="185" fillId="0" borderId="19" xfId="0" applyFont="1" applyBorder="1" applyAlignment="1">
      <alignment horizontal="center" vertical="center" wrapText="1"/>
    </xf>
    <xf numFmtId="0" fontId="156" fillId="45" borderId="19" xfId="0" applyFont="1" applyFill="1" applyBorder="1" applyAlignment="1">
      <alignment vertical="center" wrapText="1"/>
    </xf>
    <xf numFmtId="0" fontId="156" fillId="0" borderId="19" xfId="0" applyFont="1" applyBorder="1" applyAlignment="1">
      <alignment horizontal="center" vertical="center" wrapText="1"/>
    </xf>
    <xf numFmtId="3" fontId="156" fillId="0" borderId="19" xfId="0" applyNumberFormat="1" applyFont="1" applyBorder="1" applyAlignment="1">
      <alignment horizontal="center" vertical="center" wrapText="1"/>
    </xf>
    <xf numFmtId="0" fontId="190" fillId="0" borderId="19" xfId="0" applyFont="1" applyBorder="1" applyAlignment="1">
      <alignment vertical="center" wrapText="1"/>
    </xf>
    <xf numFmtId="0" fontId="3" fillId="55" borderId="19" xfId="0" applyFont="1" applyFill="1" applyBorder="1" applyAlignment="1">
      <alignment horizontal="center" vertical="center" wrapText="1"/>
    </xf>
    <xf numFmtId="166" fontId="3" fillId="55" borderId="19" xfId="106" applyNumberFormat="1" applyFont="1" applyFill="1" applyBorder="1" applyAlignment="1">
      <alignment horizontal="center" vertical="center" wrapText="1"/>
    </xf>
    <xf numFmtId="43" fontId="3" fillId="55" borderId="19" xfId="106" applyFont="1" applyFill="1" applyBorder="1" applyAlignment="1">
      <alignment horizontal="center" vertical="center" wrapText="1"/>
    </xf>
    <xf numFmtId="43" fontId="3" fillId="0" borderId="19" xfId="106" applyFont="1" applyFill="1" applyBorder="1" applyAlignment="1">
      <alignment horizontal="center" vertical="center" wrapText="1"/>
    </xf>
    <xf numFmtId="0" fontId="190" fillId="0" borderId="19" xfId="0" applyFont="1" applyBorder="1" applyAlignment="1">
      <alignment horizontal="center" vertical="center" wrapText="1"/>
    </xf>
    <xf numFmtId="3" fontId="190" fillId="0" borderId="19" xfId="0" applyNumberFormat="1" applyFont="1" applyBorder="1" applyAlignment="1">
      <alignment vertical="center" wrapText="1"/>
    </xf>
    <xf numFmtId="0" fontId="4" fillId="55" borderId="19" xfId="0" applyFont="1" applyFill="1" applyBorder="1" applyAlignment="1">
      <alignment horizontal="center" wrapText="1"/>
    </xf>
    <xf numFmtId="0" fontId="4" fillId="55" borderId="19" xfId="0" applyFont="1" applyFill="1" applyBorder="1" applyAlignment="1">
      <alignment horizontal="right" wrapText="1"/>
    </xf>
    <xf numFmtId="0" fontId="156" fillId="0" borderId="19" xfId="0" applyFont="1" applyBorder="1" applyAlignment="1">
      <alignment horizontal="left" wrapText="1"/>
    </xf>
    <xf numFmtId="3" fontId="156" fillId="0" borderId="19" xfId="0" applyNumberFormat="1" applyFont="1" applyBorder="1" applyAlignment="1">
      <alignment wrapText="1"/>
    </xf>
    <xf numFmtId="0" fontId="174" fillId="0" borderId="19" xfId="0" applyFont="1" applyBorder="1" applyAlignment="1">
      <alignment wrapText="1"/>
    </xf>
    <xf numFmtId="0" fontId="156" fillId="0" borderId="19" xfId="0" applyFont="1" applyBorder="1" applyAlignment="1">
      <alignment horizontal="center"/>
    </xf>
    <xf numFmtId="0" fontId="174" fillId="0" borderId="19" xfId="0" applyFont="1" applyFill="1" applyBorder="1" applyAlignment="1">
      <alignment wrapText="1"/>
    </xf>
    <xf numFmtId="43" fontId="174" fillId="0" borderId="19" xfId="106" applyFont="1" applyFill="1" applyBorder="1" applyAlignment="1">
      <alignment wrapText="1"/>
    </xf>
    <xf numFmtId="0" fontId="185" fillId="0" borderId="19" xfId="0" applyFont="1" applyFill="1" applyBorder="1" applyAlignment="1">
      <alignment wrapText="1"/>
    </xf>
    <xf numFmtId="0" fontId="156" fillId="0" borderId="19" xfId="0" applyFont="1" applyFill="1" applyBorder="1" applyAlignment="1">
      <alignment wrapText="1"/>
    </xf>
    <xf numFmtId="3" fontId="156" fillId="0" borderId="19" xfId="0" applyNumberFormat="1" applyFont="1" applyFill="1" applyBorder="1" applyAlignment="1">
      <alignment horizontal="center" wrapText="1"/>
    </xf>
    <xf numFmtId="166" fontId="174" fillId="0" borderId="19" xfId="106" applyNumberFormat="1" applyFont="1" applyFill="1" applyBorder="1" applyAlignment="1">
      <alignment wrapText="1"/>
    </xf>
    <xf numFmtId="0" fontId="174" fillId="0" borderId="19" xfId="0" applyFont="1" applyBorder="1" applyAlignment="1">
      <alignment wrapText="1"/>
    </xf>
    <xf numFmtId="0" fontId="156" fillId="0" borderId="19" xfId="0" applyFont="1" applyBorder="1" applyAlignment="1">
      <alignment wrapText="1"/>
    </xf>
    <xf numFmtId="0" fontId="157" fillId="0" borderId="19" xfId="0" applyFont="1" applyBorder="1" applyAlignment="1">
      <alignment wrapText="1"/>
    </xf>
    <xf numFmtId="3" fontId="157" fillId="0" borderId="19" xfId="0" applyNumberFormat="1" applyFont="1" applyBorder="1" applyAlignment="1">
      <alignment horizontal="center" wrapText="1"/>
    </xf>
    <xf numFmtId="43" fontId="4" fillId="55" borderId="19" xfId="106" applyFont="1" applyFill="1" applyBorder="1" applyAlignment="1">
      <alignment horizontal="center" vertical="center" wrapText="1"/>
    </xf>
    <xf numFmtId="43" fontId="4" fillId="0" borderId="19" xfId="106" applyFont="1" applyFill="1" applyBorder="1" applyAlignment="1">
      <alignment horizontal="center" vertical="center" wrapText="1"/>
    </xf>
    <xf numFmtId="0" fontId="157" fillId="0" borderId="19" xfId="0" applyFont="1" applyBorder="1" applyAlignment="1">
      <alignment vertical="center" wrapText="1"/>
    </xf>
    <xf numFmtId="0" fontId="157" fillId="0" borderId="19" xfId="0" applyFont="1" applyBorder="1" applyAlignment="1">
      <alignment horizontal="center" vertical="center" wrapText="1"/>
    </xf>
    <xf numFmtId="0" fontId="157" fillId="0" borderId="19" xfId="0" applyFont="1" applyBorder="1" applyAlignment="1">
      <alignment vertical="center" wrapText="1"/>
    </xf>
    <xf numFmtId="0" fontId="158" fillId="0" borderId="19" xfId="0" applyFont="1" applyBorder="1" applyAlignment="1">
      <alignment horizontal="center" vertical="center" wrapText="1"/>
    </xf>
    <xf numFmtId="0" fontId="157" fillId="0" borderId="19" xfId="0" applyFont="1" applyBorder="1" applyAlignment="1">
      <alignment horizontal="justify" vertical="center" wrapText="1"/>
    </xf>
    <xf numFmtId="0" fontId="158" fillId="0" borderId="19" xfId="0" applyFont="1" applyBorder="1" applyAlignment="1">
      <alignment vertical="center" wrapText="1"/>
    </xf>
    <xf numFmtId="0" fontId="156" fillId="0" borderId="19" xfId="0" applyFont="1" applyBorder="1" applyAlignment="1">
      <alignment vertical="center" wrapText="1"/>
    </xf>
    <xf numFmtId="0" fontId="158" fillId="45" borderId="19" xfId="0" applyFont="1" applyFill="1" applyBorder="1" applyAlignment="1">
      <alignment horizontal="center" vertical="center" wrapText="1"/>
    </xf>
    <xf numFmtId="0" fontId="159" fillId="45" borderId="19" xfId="0" applyFont="1" applyFill="1" applyBorder="1" applyAlignment="1">
      <alignment horizontal="center" vertical="center" wrapText="1"/>
    </xf>
    <xf numFmtId="0" fontId="159" fillId="0" borderId="19" xfId="0" applyFont="1" applyBorder="1" applyAlignment="1">
      <alignment horizontal="center" vertical="center" wrapText="1"/>
    </xf>
    <xf numFmtId="0" fontId="8" fillId="55" borderId="19" xfId="0" applyFont="1" applyFill="1" applyBorder="1" applyAlignment="1">
      <alignment vertical="center"/>
    </xf>
    <xf numFmtId="166" fontId="8" fillId="55" borderId="19" xfId="106" applyNumberFormat="1" applyFont="1" applyFill="1" applyBorder="1" applyAlignment="1">
      <alignment horizontal="center" vertical="center"/>
    </xf>
    <xf numFmtId="43" fontId="8" fillId="55" borderId="19" xfId="106" applyFont="1" applyFill="1" applyBorder="1" applyAlignment="1">
      <alignment horizontal="center" vertical="center"/>
    </xf>
    <xf numFmtId="43" fontId="8" fillId="0" borderId="19" xfId="106" applyFont="1" applyFill="1" applyBorder="1" applyAlignment="1">
      <alignment horizontal="center" vertical="center"/>
    </xf>
    <xf numFmtId="0" fontId="156" fillId="45" borderId="19" xfId="0" applyFont="1" applyFill="1" applyBorder="1" applyAlignment="1">
      <alignment horizontal="center" vertical="center" wrapText="1"/>
    </xf>
    <xf numFmtId="0" fontId="157" fillId="0" borderId="19" xfId="0" applyFont="1" applyFill="1" applyBorder="1" applyAlignment="1">
      <alignment horizontal="center" vertical="center" wrapText="1"/>
    </xf>
    <xf numFmtId="0" fontId="157" fillId="0" borderId="19" xfId="0" applyFont="1" applyFill="1" applyBorder="1" applyAlignment="1">
      <alignment horizontal="left" vertical="center" wrapText="1"/>
    </xf>
    <xf numFmtId="1" fontId="40" fillId="55" borderId="19" xfId="0" applyNumberFormat="1" applyFont="1" applyFill="1" applyBorder="1" applyAlignment="1">
      <alignment horizontal="center"/>
    </xf>
    <xf numFmtId="1" fontId="40" fillId="55" borderId="19" xfId="0" applyNumberFormat="1" applyFont="1" applyFill="1" applyBorder="1" applyAlignment="1">
      <alignment/>
    </xf>
    <xf numFmtId="43" fontId="4" fillId="55" borderId="19" xfId="106" applyFont="1" applyFill="1" applyBorder="1" applyAlignment="1">
      <alignment horizontal="left" vertical="center" wrapText="1"/>
    </xf>
    <xf numFmtId="43" fontId="4" fillId="0" borderId="19" xfId="106" applyFont="1" applyFill="1" applyBorder="1" applyAlignment="1" quotePrefix="1">
      <alignment horizontal="left" vertical="center" wrapText="1"/>
    </xf>
    <xf numFmtId="37" fontId="4" fillId="55" borderId="19" xfId="106" applyNumberFormat="1" applyFont="1" applyFill="1" applyBorder="1" applyAlignment="1">
      <alignment horizontal="center" vertical="center" wrapText="1"/>
    </xf>
    <xf numFmtId="0" fontId="4" fillId="55" borderId="19" xfId="0" applyFont="1" applyFill="1" applyBorder="1" applyAlignment="1" quotePrefix="1">
      <alignment vertical="center" wrapText="1"/>
    </xf>
    <xf numFmtId="166" fontId="8" fillId="55" borderId="19" xfId="106" applyNumberFormat="1" applyFont="1" applyFill="1" applyBorder="1" applyAlignment="1">
      <alignment horizontal="center" vertical="center" wrapText="1"/>
    </xf>
    <xf numFmtId="43" fontId="4" fillId="0" borderId="19" xfId="106" applyFont="1" applyFill="1" applyBorder="1" applyAlignment="1">
      <alignment horizontal="left" vertical="center" wrapText="1"/>
    </xf>
    <xf numFmtId="37" fontId="4" fillId="55" borderId="19" xfId="106" applyNumberFormat="1" applyFont="1" applyFill="1" applyBorder="1" applyAlignment="1">
      <alignment horizontal="right" vertical="center" wrapText="1"/>
    </xf>
    <xf numFmtId="41" fontId="4" fillId="55" borderId="19" xfId="106" applyNumberFormat="1" applyFont="1" applyFill="1" applyBorder="1" applyAlignment="1">
      <alignment horizontal="right" vertical="center" wrapText="1"/>
    </xf>
    <xf numFmtId="41" fontId="4" fillId="55" borderId="19" xfId="106" applyNumberFormat="1" applyFont="1" applyFill="1" applyBorder="1" applyAlignment="1">
      <alignment horizontal="center" vertical="center" wrapText="1"/>
    </xf>
    <xf numFmtId="37" fontId="8" fillId="55" borderId="19" xfId="106" applyNumberFormat="1" applyFont="1" applyFill="1" applyBorder="1" applyAlignment="1">
      <alignment horizontal="center" vertical="center" wrapText="1"/>
    </xf>
    <xf numFmtId="43" fontId="8" fillId="55" borderId="19" xfId="106" applyFont="1" applyFill="1" applyBorder="1" applyAlignment="1">
      <alignment horizontal="left" vertical="center" wrapText="1"/>
    </xf>
    <xf numFmtId="43" fontId="8" fillId="0" borderId="19" xfId="106" applyFont="1" applyFill="1" applyBorder="1" applyAlignment="1">
      <alignment horizontal="left" vertical="center" wrapText="1"/>
    </xf>
    <xf numFmtId="0" fontId="157" fillId="0" borderId="19" xfId="0" applyFont="1" applyBorder="1" applyAlignment="1">
      <alignment vertical="center" wrapText="1"/>
    </xf>
    <xf numFmtId="43" fontId="8" fillId="55" borderId="19" xfId="0" applyNumberFormat="1" applyFont="1" applyFill="1" applyBorder="1" applyAlignment="1">
      <alignment horizontal="center" vertical="center" wrapText="1"/>
    </xf>
    <xf numFmtId="0" fontId="158" fillId="45" borderId="19" xfId="0" applyFont="1" applyFill="1" applyBorder="1" applyAlignment="1">
      <alignment vertical="center" wrapText="1"/>
    </xf>
    <xf numFmtId="0" fontId="159" fillId="45" borderId="19" xfId="0" applyFont="1" applyFill="1" applyBorder="1" applyAlignment="1">
      <alignment vertical="center" wrapText="1"/>
    </xf>
    <xf numFmtId="0" fontId="159" fillId="0" borderId="19" xfId="0" applyFont="1" applyBorder="1" applyAlignment="1">
      <alignment vertical="center" wrapText="1"/>
    </xf>
    <xf numFmtId="0" fontId="158" fillId="45" borderId="19" xfId="0" applyFont="1" applyFill="1" applyBorder="1" applyAlignment="1">
      <alignment horizontal="justify" vertical="center" wrapText="1"/>
    </xf>
    <xf numFmtId="0" fontId="158" fillId="59" borderId="19" xfId="0" applyFont="1" applyFill="1" applyBorder="1" applyAlignment="1">
      <alignment horizontal="center" vertical="center" wrapText="1"/>
    </xf>
    <xf numFmtId="0" fontId="158" fillId="60" borderId="19" xfId="0" applyFont="1" applyFill="1" applyBorder="1" applyAlignment="1">
      <alignment vertical="center" wrapText="1"/>
    </xf>
    <xf numFmtId="0" fontId="4" fillId="0" borderId="19" xfId="0" applyFont="1" applyBorder="1" applyAlignment="1">
      <alignment horizontal="center" vertical="center" wrapText="1"/>
    </xf>
    <xf numFmtId="0" fontId="4" fillId="0" borderId="19" xfId="0" applyFont="1" applyBorder="1" applyAlignment="1">
      <alignment vertical="center" wrapText="1"/>
    </xf>
    <xf numFmtId="0" fontId="4" fillId="0" borderId="19" xfId="0" applyFont="1" applyBorder="1" applyAlignment="1">
      <alignment horizontal="justify" vertical="center" wrapText="1"/>
    </xf>
    <xf numFmtId="0" fontId="8" fillId="0" borderId="19" xfId="0" applyFont="1" applyBorder="1" applyAlignment="1">
      <alignment vertical="center" wrapText="1"/>
    </xf>
    <xf numFmtId="0" fontId="8" fillId="0" borderId="19" xfId="0" applyFont="1" applyBorder="1" applyAlignment="1">
      <alignment horizontal="center" vertical="center" wrapText="1"/>
    </xf>
    <xf numFmtId="0" fontId="4" fillId="45" borderId="19" xfId="0" applyFont="1" applyFill="1" applyBorder="1" applyAlignment="1">
      <alignment vertical="center" wrapText="1"/>
    </xf>
    <xf numFmtId="0" fontId="4" fillId="45" borderId="19" xfId="0" applyFont="1" applyFill="1" applyBorder="1" applyAlignment="1">
      <alignment horizontal="center" vertical="center" wrapText="1"/>
    </xf>
    <xf numFmtId="3" fontId="4" fillId="0" borderId="19" xfId="0" applyNumberFormat="1" applyFont="1" applyBorder="1" applyAlignment="1">
      <alignment horizontal="center" vertical="center" wrapText="1"/>
    </xf>
    <xf numFmtId="0" fontId="49" fillId="0" borderId="19" xfId="0" applyFont="1" applyBorder="1" applyAlignment="1">
      <alignment horizontal="center" vertical="center" wrapText="1"/>
    </xf>
    <xf numFmtId="0" fontId="8" fillId="45" borderId="19" xfId="0" applyFont="1" applyFill="1" applyBorder="1" applyAlignment="1">
      <alignment vertical="center" wrapText="1"/>
    </xf>
    <xf numFmtId="3" fontId="8" fillId="0" borderId="19" xfId="0" applyNumberFormat="1" applyFont="1" applyBorder="1" applyAlignment="1">
      <alignment horizontal="center" vertical="center" wrapText="1"/>
    </xf>
    <xf numFmtId="0" fontId="8" fillId="45" borderId="19" xfId="0" applyFont="1" applyFill="1" applyBorder="1" applyAlignment="1">
      <alignment horizontal="center" vertical="center" wrapText="1"/>
    </xf>
    <xf numFmtId="0" fontId="8" fillId="0" borderId="19" xfId="0" applyFont="1" applyFill="1" applyBorder="1" applyAlignment="1">
      <alignment horizontal="center" vertical="top" wrapText="1"/>
    </xf>
    <xf numFmtId="3" fontId="8" fillId="0" borderId="19" xfId="0" applyNumberFormat="1" applyFont="1" applyFill="1" applyBorder="1" applyAlignment="1">
      <alignment horizontal="center" vertical="center" wrapText="1"/>
    </xf>
    <xf numFmtId="0" fontId="4" fillId="0" borderId="19" xfId="0" applyFont="1" applyFill="1" applyBorder="1" applyAlignment="1">
      <alignment horizontal="center" vertical="top" wrapText="1"/>
    </xf>
    <xf numFmtId="3" fontId="4" fillId="0" borderId="19" xfId="0" applyNumberFormat="1" applyFont="1" applyFill="1" applyBorder="1" applyAlignment="1">
      <alignment horizontal="center" vertical="center" wrapText="1"/>
    </xf>
    <xf numFmtId="3" fontId="4" fillId="0" borderId="19" xfId="0" applyNumberFormat="1" applyFont="1" applyFill="1" applyBorder="1" applyAlignment="1">
      <alignment vertical="center" wrapText="1"/>
    </xf>
    <xf numFmtId="0" fontId="8" fillId="55" borderId="19" xfId="0" applyFont="1" applyFill="1" applyBorder="1" applyAlignment="1">
      <alignment/>
    </xf>
    <xf numFmtId="0" fontId="4" fillId="55" borderId="19" xfId="0" applyFont="1" applyFill="1" applyBorder="1" applyAlignment="1">
      <alignment/>
    </xf>
    <xf numFmtId="0" fontId="4" fillId="0" borderId="19" xfId="0" applyFont="1" applyFill="1" applyBorder="1" applyAlignment="1">
      <alignment/>
    </xf>
    <xf numFmtId="0" fontId="7" fillId="55" borderId="29" xfId="0" applyFont="1" applyFill="1" applyBorder="1" applyAlignment="1">
      <alignment/>
    </xf>
    <xf numFmtId="0" fontId="191" fillId="0" borderId="19" xfId="0" applyFont="1" applyBorder="1" applyAlignment="1">
      <alignment vertical="center" wrapText="1"/>
    </xf>
    <xf numFmtId="0" fontId="158" fillId="0" borderId="19" xfId="0" applyFont="1" applyBorder="1" applyAlignment="1">
      <alignment/>
    </xf>
    <xf numFmtId="0" fontId="192" fillId="55" borderId="19" xfId="157" applyFont="1" applyFill="1" applyBorder="1" applyAlignment="1" applyProtection="1">
      <alignment vertical="center" wrapText="1"/>
      <protection/>
    </xf>
    <xf numFmtId="0" fontId="193" fillId="0" borderId="19" xfId="154" applyFont="1" applyBorder="1" applyAlignment="1">
      <alignment horizontal="center" vertical="center" wrapText="1"/>
    </xf>
    <xf numFmtId="0" fontId="193" fillId="0" borderId="19" xfId="154" applyFont="1" applyBorder="1" applyAlignment="1">
      <alignment vertical="center" wrapText="1"/>
    </xf>
    <xf numFmtId="0" fontId="107" fillId="55" borderId="19" xfId="154" applyFont="1" applyFill="1" applyBorder="1" applyAlignment="1">
      <alignment horizontal="left" vertical="center" wrapText="1"/>
    </xf>
    <xf numFmtId="0" fontId="4" fillId="55" borderId="19" xfId="0" applyFont="1" applyFill="1" applyBorder="1" applyAlignment="1">
      <alignment horizontal="left" vertical="center"/>
    </xf>
    <xf numFmtId="0" fontId="193" fillId="55" borderId="19" xfId="154" applyFont="1" applyFill="1" applyBorder="1" applyAlignment="1">
      <alignment wrapText="1"/>
    </xf>
    <xf numFmtId="14" fontId="157" fillId="0" borderId="19" xfId="0" applyNumberFormat="1" applyFont="1" applyBorder="1" applyAlignment="1">
      <alignment vertical="center" wrapText="1"/>
    </xf>
    <xf numFmtId="14" fontId="158" fillId="55" borderId="19" xfId="0" applyNumberFormat="1" applyFont="1" applyFill="1" applyBorder="1" applyAlignment="1">
      <alignment horizontal="center" vertical="center" wrapText="1"/>
    </xf>
    <xf numFmtId="0" fontId="193" fillId="0" borderId="19" xfId="154" applyFont="1" applyFill="1" applyBorder="1" applyAlignment="1" applyProtection="1">
      <alignment horizontal="left" vertical="center" wrapText="1"/>
      <protection/>
    </xf>
    <xf numFmtId="14" fontId="157" fillId="0" borderId="19" xfId="0" applyNumberFormat="1" applyFont="1" applyFill="1" applyBorder="1" applyAlignment="1">
      <alignment horizontal="left" vertical="center" wrapText="1"/>
    </xf>
    <xf numFmtId="0" fontId="193" fillId="0" borderId="19" xfId="154" applyFont="1" applyBorder="1" applyAlignment="1" applyProtection="1">
      <alignment wrapText="1"/>
      <protection/>
    </xf>
    <xf numFmtId="0" fontId="193" fillId="0" borderId="19" xfId="154" applyFont="1" applyFill="1" applyBorder="1" applyAlignment="1">
      <alignment horizontal="left" vertical="center" wrapText="1"/>
    </xf>
    <xf numFmtId="0" fontId="41" fillId="0" borderId="19" xfId="0" applyFont="1" applyFill="1" applyBorder="1" applyAlignment="1">
      <alignment horizontal="center" vertical="center" wrapText="1"/>
    </xf>
    <xf numFmtId="0" fontId="41" fillId="0" borderId="19" xfId="0" applyFont="1" applyFill="1" applyBorder="1" applyAlignment="1">
      <alignment horizontal="left" vertical="center" wrapText="1"/>
    </xf>
    <xf numFmtId="0" fontId="4" fillId="55" borderId="19" xfId="0" applyFont="1" applyFill="1" applyBorder="1" applyAlignment="1">
      <alignment vertical="center"/>
    </xf>
    <xf numFmtId="14" fontId="4" fillId="0" borderId="19" xfId="0" applyNumberFormat="1" applyFont="1" applyBorder="1" applyAlignment="1">
      <alignment vertical="center" wrapText="1"/>
    </xf>
    <xf numFmtId="0" fontId="193" fillId="0" borderId="19" xfId="154" applyFont="1" applyBorder="1" applyAlignment="1" applyProtection="1">
      <alignment vertical="center" wrapText="1"/>
      <protection/>
    </xf>
    <xf numFmtId="0" fontId="41" fillId="57" borderId="19" xfId="0" applyFont="1" applyFill="1" applyBorder="1" applyAlignment="1">
      <alignment horizontal="center" vertical="center" wrapText="1"/>
    </xf>
    <xf numFmtId="14" fontId="41" fillId="57" borderId="19" xfId="0" applyNumberFormat="1" applyFont="1" applyFill="1" applyBorder="1" applyAlignment="1">
      <alignment horizontal="center" vertical="center" wrapText="1"/>
    </xf>
    <xf numFmtId="0" fontId="41" fillId="57" borderId="19" xfId="0" applyFont="1" applyFill="1" applyBorder="1" applyAlignment="1">
      <alignment/>
    </xf>
    <xf numFmtId="0" fontId="194" fillId="55" borderId="19" xfId="0" applyFont="1" applyFill="1" applyBorder="1" applyAlignment="1">
      <alignment wrapText="1"/>
    </xf>
    <xf numFmtId="0" fontId="107" fillId="55" borderId="19" xfId="154" applyFont="1" applyFill="1" applyBorder="1" applyAlignment="1">
      <alignment vertical="center" wrapText="1"/>
    </xf>
    <xf numFmtId="0" fontId="158" fillId="55" borderId="19" xfId="0" applyFont="1" applyFill="1" applyBorder="1" applyAlignment="1">
      <alignment/>
    </xf>
    <xf numFmtId="0" fontId="168" fillId="55" borderId="19" xfId="0" applyFont="1" applyFill="1" applyBorder="1" applyAlignment="1">
      <alignment wrapText="1"/>
    </xf>
    <xf numFmtId="0" fontId="195" fillId="0" borderId="19" xfId="0" applyFont="1" applyBorder="1" applyAlignment="1">
      <alignment horizontal="center" vertical="center" wrapText="1"/>
    </xf>
    <xf numFmtId="0" fontId="193" fillId="55" borderId="19" xfId="154" applyFont="1" applyFill="1" applyBorder="1" applyAlignment="1">
      <alignment vertical="center" wrapText="1"/>
    </xf>
    <xf numFmtId="0" fontId="158" fillId="55" borderId="19" xfId="0" applyFont="1" applyFill="1" applyBorder="1" applyAlignment="1" quotePrefix="1">
      <alignment horizontal="center" vertical="center" wrapText="1"/>
    </xf>
    <xf numFmtId="49" fontId="158" fillId="55" borderId="19" xfId="0" applyNumberFormat="1" applyFont="1" applyFill="1" applyBorder="1" applyAlignment="1">
      <alignment horizontal="center" vertical="center" wrapText="1"/>
    </xf>
    <xf numFmtId="0" fontId="60" fillId="55" borderId="19" xfId="154" applyFont="1" applyFill="1" applyBorder="1" applyAlignment="1" applyProtection="1">
      <alignment horizontal="left" vertical="center" wrapText="1"/>
      <protection/>
    </xf>
    <xf numFmtId="0" fontId="4" fillId="55" borderId="19" xfId="0" applyFont="1" applyFill="1" applyBorder="1" applyAlignment="1">
      <alignment horizontal="left"/>
    </xf>
    <xf numFmtId="0" fontId="60" fillId="0" borderId="19" xfId="154" applyFont="1" applyFill="1" applyBorder="1" applyAlignment="1" quotePrefix="1">
      <alignment horizontal="left" vertical="center" wrapText="1"/>
    </xf>
    <xf numFmtId="0" fontId="107" fillId="0" borderId="19" xfId="154" applyFont="1" applyBorder="1" applyAlignment="1">
      <alignment vertical="center" wrapText="1"/>
    </xf>
    <xf numFmtId="0" fontId="0" fillId="0" borderId="0" xfId="0" applyAlignment="1">
      <alignment vertical="center" wrapText="1"/>
    </xf>
    <xf numFmtId="0" fontId="4" fillId="55" borderId="26" xfId="0" applyFont="1" applyFill="1" applyBorder="1" applyAlignment="1">
      <alignment/>
    </xf>
    <xf numFmtId="0" fontId="158" fillId="55" borderId="26" xfId="0" applyFont="1" applyFill="1" applyBorder="1" applyAlignment="1">
      <alignment horizontal="center" vertical="center" wrapText="1"/>
    </xf>
    <xf numFmtId="0" fontId="107" fillId="0" borderId="26" xfId="154" applyFont="1" applyBorder="1" applyAlignment="1">
      <alignment horizontal="center" vertical="center" wrapText="1"/>
    </xf>
    <xf numFmtId="0" fontId="107" fillId="0" borderId="26" xfId="154" applyFont="1" applyBorder="1" applyAlignment="1">
      <alignment vertical="center" wrapText="1"/>
    </xf>
    <xf numFmtId="0" fontId="4" fillId="0" borderId="26" xfId="0" applyFont="1" applyFill="1" applyBorder="1" applyAlignment="1">
      <alignment horizontal="center" vertical="center" wrapText="1"/>
    </xf>
    <xf numFmtId="0" fontId="4" fillId="0" borderId="26" xfId="0" applyFont="1" applyFill="1" applyBorder="1" applyAlignment="1">
      <alignment horizontal="left" vertical="center" wrapText="1"/>
    </xf>
    <xf numFmtId="0" fontId="196" fillId="0" borderId="0" xfId="0" applyFont="1" applyAlignment="1">
      <alignment vertical="center"/>
    </xf>
    <xf numFmtId="0" fontId="157" fillId="0" borderId="19" xfId="0" applyFont="1" applyBorder="1" applyAlignment="1">
      <alignment vertical="center"/>
    </xf>
    <xf numFmtId="0" fontId="157" fillId="0" borderId="19" xfId="0" applyFont="1" applyBorder="1" applyAlignment="1">
      <alignment horizontal="center" vertical="center"/>
    </xf>
    <xf numFmtId="9" fontId="157" fillId="0" borderId="19" xfId="0" applyNumberFormat="1" applyFont="1" applyBorder="1" applyAlignment="1">
      <alignment horizontal="center" vertical="center"/>
    </xf>
    <xf numFmtId="0" fontId="156" fillId="0" borderId="19" xfId="0" applyFont="1" applyBorder="1" applyAlignment="1">
      <alignment vertical="center"/>
    </xf>
    <xf numFmtId="0" fontId="156" fillId="0" borderId="19" xfId="0" applyFont="1" applyBorder="1" applyAlignment="1">
      <alignment horizontal="center" vertical="center"/>
    </xf>
    <xf numFmtId="0" fontId="159" fillId="61" borderId="19" xfId="0" applyFont="1" applyFill="1" applyBorder="1" applyAlignment="1">
      <alignment vertical="center" wrapText="1"/>
    </xf>
    <xf numFmtId="0" fontId="159" fillId="62" borderId="19" xfId="0" applyFont="1" applyFill="1" applyBorder="1" applyAlignment="1">
      <alignment horizontal="center" vertical="center" wrapText="1"/>
    </xf>
    <xf numFmtId="0" fontId="157" fillId="0" borderId="19" xfId="0" applyFont="1" applyBorder="1" applyAlignment="1">
      <alignment horizontal="center"/>
    </xf>
    <xf numFmtId="0" fontId="41" fillId="55" borderId="19" xfId="0" applyFont="1" applyFill="1" applyBorder="1" applyAlignment="1">
      <alignment/>
    </xf>
    <xf numFmtId="0" fontId="41" fillId="55" borderId="19" xfId="0" applyFont="1" applyFill="1" applyBorder="1" applyAlignment="1">
      <alignment horizontal="center"/>
    </xf>
    <xf numFmtId="0" fontId="41" fillId="55" borderId="19" xfId="0" applyFont="1" applyFill="1" applyBorder="1" applyAlignment="1">
      <alignment horizontal="center" vertical="top" wrapText="1"/>
    </xf>
    <xf numFmtId="0" fontId="157" fillId="0" borderId="19" xfId="0" applyFont="1" applyBorder="1" applyAlignment="1">
      <alignment/>
    </xf>
    <xf numFmtId="0" fontId="158" fillId="45" borderId="19" xfId="0" applyFont="1" applyFill="1" applyBorder="1" applyAlignment="1">
      <alignment horizontal="left" vertical="center" wrapText="1"/>
    </xf>
    <xf numFmtId="0" fontId="4" fillId="0" borderId="19" xfId="0" applyFont="1" applyBorder="1" applyAlignment="1">
      <alignment vertical="center"/>
    </xf>
    <xf numFmtId="0" fontId="4" fillId="0" borderId="19" xfId="0" applyFont="1" applyBorder="1" applyAlignment="1">
      <alignment horizontal="left" wrapText="1"/>
    </xf>
    <xf numFmtId="0" fontId="157" fillId="45" borderId="19" xfId="0" applyFont="1" applyFill="1" applyBorder="1" applyAlignment="1">
      <alignment horizontal="left" vertical="center" wrapText="1"/>
    </xf>
    <xf numFmtId="0" fontId="159" fillId="0" borderId="19" xfId="0" applyFont="1" applyBorder="1" applyAlignment="1">
      <alignment horizontal="center" vertical="center"/>
    </xf>
    <xf numFmtId="0" fontId="156" fillId="0" borderId="19" xfId="0" applyFont="1" applyBorder="1" applyAlignment="1">
      <alignment/>
    </xf>
    <xf numFmtId="0" fontId="159" fillId="0" borderId="19" xfId="0" applyFont="1" applyBorder="1" applyAlignment="1">
      <alignment horizontal="left" vertical="center"/>
    </xf>
    <xf numFmtId="0" fontId="158" fillId="0" borderId="19" xfId="0" applyFont="1" applyBorder="1" applyAlignment="1">
      <alignment vertical="center"/>
    </xf>
    <xf numFmtId="0" fontId="158" fillId="0" borderId="19" xfId="0" applyFont="1" applyBorder="1" applyAlignment="1">
      <alignment horizontal="center" vertical="center"/>
    </xf>
    <xf numFmtId="9" fontId="158" fillId="0" borderId="19" xfId="0" applyNumberFormat="1" applyFont="1" applyBorder="1" applyAlignment="1">
      <alignment horizontal="center" vertical="center" wrapText="1"/>
    </xf>
    <xf numFmtId="0" fontId="159" fillId="0" borderId="19" xfId="0" applyFont="1" applyBorder="1" applyAlignment="1">
      <alignment vertical="center"/>
    </xf>
    <xf numFmtId="9" fontId="159" fillId="0" borderId="19" xfId="0" applyNumberFormat="1" applyFont="1" applyBorder="1" applyAlignment="1">
      <alignment horizontal="center" vertical="center" wrapText="1"/>
    </xf>
    <xf numFmtId="0" fontId="158" fillId="0" borderId="19" xfId="0" applyFont="1" applyFill="1" applyBorder="1" applyAlignment="1">
      <alignment horizontal="left" vertical="center" wrapText="1"/>
    </xf>
    <xf numFmtId="0" fontId="158" fillId="0" borderId="19" xfId="0" applyFont="1" applyFill="1" applyBorder="1" applyAlignment="1">
      <alignment horizontal="center" vertical="center" wrapText="1"/>
    </xf>
    <xf numFmtId="0" fontId="184" fillId="0" borderId="19" xfId="0" applyFont="1" applyBorder="1" applyAlignment="1">
      <alignment horizontal="center" vertical="center"/>
    </xf>
    <xf numFmtId="0" fontId="158" fillId="0" borderId="26" xfId="0" applyFont="1" applyBorder="1" applyAlignment="1">
      <alignment vertical="center" wrapText="1"/>
    </xf>
    <xf numFmtId="0" fontId="158" fillId="0" borderId="28" xfId="0" applyFont="1" applyBorder="1" applyAlignment="1">
      <alignment vertical="center" wrapText="1"/>
    </xf>
    <xf numFmtId="0" fontId="30" fillId="55" borderId="19" xfId="165" applyFont="1" applyFill="1" applyBorder="1" applyAlignment="1">
      <alignment vertical="top" wrapText="1"/>
      <protection/>
    </xf>
    <xf numFmtId="1" fontId="30" fillId="55" borderId="19" xfId="165" applyNumberFormat="1" applyFont="1" applyFill="1" applyBorder="1" applyAlignment="1">
      <alignment vertical="top" wrapText="1"/>
      <protection/>
    </xf>
    <xf numFmtId="0" fontId="30" fillId="55" borderId="19" xfId="183" applyFont="1" applyFill="1" applyBorder="1">
      <alignment/>
      <protection/>
    </xf>
    <xf numFmtId="0" fontId="30" fillId="55" borderId="19" xfId="183" applyFont="1" applyFill="1" applyBorder="1" applyAlignment="1">
      <alignment horizontal="center"/>
      <protection/>
    </xf>
    <xf numFmtId="0" fontId="27" fillId="55" borderId="19" xfId="183" applyFont="1" applyFill="1" applyBorder="1" applyAlignment="1">
      <alignment horizontal="left" vertical="center" wrapText="1"/>
      <protection/>
    </xf>
    <xf numFmtId="1" fontId="30" fillId="55" borderId="19" xfId="183" applyNumberFormat="1" applyFont="1" applyFill="1" applyBorder="1">
      <alignment/>
      <protection/>
    </xf>
    <xf numFmtId="1" fontId="27" fillId="55" borderId="19" xfId="183" applyNumberFormat="1" applyFont="1" applyFill="1" applyBorder="1" applyAlignment="1">
      <alignment horizontal="center" vertical="center" wrapText="1"/>
      <protection/>
    </xf>
    <xf numFmtId="0" fontId="160" fillId="45" borderId="19" xfId="0" applyFont="1" applyFill="1" applyBorder="1" applyAlignment="1">
      <alignment vertical="center" wrapText="1"/>
    </xf>
    <xf numFmtId="0" fontId="27" fillId="55" borderId="19" xfId="0" applyFont="1" applyFill="1" applyBorder="1" applyAlignment="1">
      <alignment horizontal="center" vertical="top" wrapText="1"/>
    </xf>
    <xf numFmtId="3" fontId="30" fillId="55" borderId="19" xfId="0" applyNumberFormat="1" applyFont="1" applyFill="1" applyBorder="1" applyAlignment="1">
      <alignment horizontal="center" vertical="top" wrapText="1"/>
    </xf>
    <xf numFmtId="0" fontId="30" fillId="55" borderId="19" xfId="0" applyFont="1" applyFill="1" applyBorder="1" applyAlignment="1">
      <alignment horizontal="center" vertical="top" wrapText="1"/>
    </xf>
    <xf numFmtId="0" fontId="27" fillId="55" borderId="19" xfId="183" applyFont="1" applyFill="1" applyBorder="1">
      <alignment/>
      <protection/>
    </xf>
    <xf numFmtId="1" fontId="27" fillId="55" borderId="19" xfId="183" applyNumberFormat="1" applyFont="1" applyFill="1" applyBorder="1">
      <alignment/>
      <protection/>
    </xf>
    <xf numFmtId="1" fontId="30" fillId="55" borderId="19" xfId="0" applyNumberFormat="1" applyFont="1" applyFill="1" applyBorder="1" applyAlignment="1">
      <alignment horizontal="center" vertical="top" wrapText="1"/>
    </xf>
    <xf numFmtId="1" fontId="30" fillId="55" borderId="19" xfId="124" applyNumberFormat="1" applyFont="1" applyFill="1" applyBorder="1" applyAlignment="1">
      <alignment horizontal="center" vertical="center" wrapText="1"/>
    </xf>
    <xf numFmtId="0" fontId="37" fillId="55" borderId="19" xfId="183" applyFont="1" applyFill="1" applyBorder="1">
      <alignment/>
      <protection/>
    </xf>
    <xf numFmtId="1" fontId="30" fillId="55" borderId="19" xfId="124" applyNumberFormat="1" applyFont="1" applyFill="1" applyBorder="1" applyAlignment="1">
      <alignment horizontal="right" vertical="center" wrapText="1"/>
    </xf>
    <xf numFmtId="1" fontId="37" fillId="55" borderId="19" xfId="183" applyNumberFormat="1" applyFont="1" applyFill="1" applyBorder="1">
      <alignment/>
      <protection/>
    </xf>
    <xf numFmtId="0" fontId="30" fillId="55" borderId="19" xfId="0" applyFont="1" applyFill="1" applyBorder="1" applyAlignment="1">
      <alignment wrapText="1"/>
    </xf>
    <xf numFmtId="1" fontId="30" fillId="55" borderId="19" xfId="0" applyNumberFormat="1" applyFont="1" applyFill="1" applyBorder="1" applyAlignment="1">
      <alignment horizontal="center" vertical="center" wrapText="1"/>
    </xf>
    <xf numFmtId="1" fontId="30" fillId="0" borderId="19" xfId="0" applyNumberFormat="1" applyFont="1" applyFill="1" applyBorder="1" applyAlignment="1">
      <alignment horizontal="center" vertical="center" wrapText="1"/>
    </xf>
    <xf numFmtId="0" fontId="37" fillId="55" borderId="28" xfId="183" applyFont="1" applyFill="1" applyBorder="1">
      <alignment/>
      <protection/>
    </xf>
    <xf numFmtId="1" fontId="37" fillId="55" borderId="28" xfId="183" applyNumberFormat="1" applyFont="1" applyFill="1" applyBorder="1">
      <alignment/>
      <protection/>
    </xf>
    <xf numFmtId="0" fontId="30" fillId="55" borderId="0" xfId="165" applyFont="1" applyFill="1" applyBorder="1" applyAlignment="1">
      <alignment vertical="top" wrapText="1"/>
      <protection/>
    </xf>
    <xf numFmtId="1" fontId="30" fillId="55" borderId="0" xfId="165" applyNumberFormat="1" applyFont="1" applyFill="1" applyBorder="1" applyAlignment="1">
      <alignment vertical="top" wrapText="1"/>
      <protection/>
    </xf>
    <xf numFmtId="0" fontId="37" fillId="55" borderId="0" xfId="183" applyFont="1" applyFill="1" applyBorder="1">
      <alignment/>
      <protection/>
    </xf>
    <xf numFmtId="0" fontId="143" fillId="0" borderId="0" xfId="0" applyFont="1" applyAlignment="1">
      <alignment vertical="center"/>
    </xf>
    <xf numFmtId="0" fontId="27" fillId="55" borderId="0" xfId="0" applyFont="1" applyFill="1" applyBorder="1" applyAlignment="1">
      <alignment/>
    </xf>
    <xf numFmtId="0" fontId="141" fillId="0" borderId="19" xfId="0" applyFont="1" applyBorder="1" applyAlignment="1">
      <alignment vertical="center"/>
    </xf>
    <xf numFmtId="0" fontId="157" fillId="0" borderId="26" xfId="0" applyFont="1" applyBorder="1" applyAlignment="1">
      <alignment horizontal="center"/>
    </xf>
    <xf numFmtId="49" fontId="4" fillId="55" borderId="26" xfId="0" applyNumberFormat="1" applyFont="1" applyFill="1" applyBorder="1" applyAlignment="1" quotePrefix="1">
      <alignment horizontal="left" vertical="center" wrapText="1"/>
    </xf>
    <xf numFmtId="0" fontId="157" fillId="0" borderId="26" xfId="0" applyFont="1" applyBorder="1" applyAlignment="1">
      <alignment horizontal="center" vertical="center"/>
    </xf>
    <xf numFmtId="0" fontId="157" fillId="0" borderId="26" xfId="0" applyFont="1" applyBorder="1" applyAlignment="1">
      <alignment horizontal="center" vertical="center" wrapText="1"/>
    </xf>
    <xf numFmtId="0" fontId="174" fillId="0" borderId="19" xfId="0" applyFont="1" applyBorder="1" applyAlignment="1">
      <alignment/>
    </xf>
    <xf numFmtId="0" fontId="145" fillId="0" borderId="26" xfId="0" applyFont="1" applyBorder="1" applyAlignment="1">
      <alignment horizontal="center" vertical="center" wrapText="1"/>
    </xf>
    <xf numFmtId="0" fontId="131" fillId="0" borderId="26" xfId="154" applyBorder="1" applyAlignment="1">
      <alignment vertical="center" wrapText="1"/>
    </xf>
    <xf numFmtId="0" fontId="139" fillId="55" borderId="0" xfId="0" applyFont="1" applyFill="1" applyAlignment="1">
      <alignment horizontal="right"/>
    </xf>
    <xf numFmtId="0" fontId="30" fillId="55" borderId="19" xfId="0" applyFont="1" applyFill="1" applyBorder="1" applyAlignment="1">
      <alignment horizontal="right"/>
    </xf>
    <xf numFmtId="1" fontId="30" fillId="55" borderId="19" xfId="0" applyNumberFormat="1" applyFont="1" applyFill="1" applyBorder="1" applyAlignment="1">
      <alignment horizontal="right"/>
    </xf>
    <xf numFmtId="1" fontId="30" fillId="55" borderId="19" xfId="0" applyNumberFormat="1" applyFont="1" applyFill="1" applyBorder="1" applyAlignment="1">
      <alignment/>
    </xf>
    <xf numFmtId="0" fontId="47" fillId="0" borderId="19" xfId="0" applyFont="1" applyBorder="1" applyAlignment="1">
      <alignment horizontal="center" vertical="center" wrapText="1"/>
    </xf>
    <xf numFmtId="0" fontId="47" fillId="0" borderId="19" xfId="0" applyFont="1" applyBorder="1" applyAlignment="1">
      <alignment vertical="center" wrapText="1"/>
    </xf>
    <xf numFmtId="0" fontId="142" fillId="55" borderId="29" xfId="0" applyFont="1" applyFill="1" applyBorder="1" applyAlignment="1">
      <alignment/>
    </xf>
    <xf numFmtId="0" fontId="0" fillId="0" borderId="0" xfId="0" applyAlignment="1">
      <alignment/>
    </xf>
    <xf numFmtId="0" fontId="0" fillId="0" borderId="19" xfId="0" applyBorder="1" applyAlignment="1">
      <alignment/>
    </xf>
    <xf numFmtId="1" fontId="36" fillId="55" borderId="19" xfId="183" applyNumberFormat="1" applyFont="1" applyFill="1" applyBorder="1" applyAlignment="1">
      <alignment horizontal="center" vertical="center" wrapText="1"/>
      <protection/>
    </xf>
    <xf numFmtId="0" fontId="3" fillId="55" borderId="0" xfId="183" applyFont="1" applyFill="1">
      <alignment/>
      <protection/>
    </xf>
    <xf numFmtId="0" fontId="30" fillId="55" borderId="29" xfId="0" applyFont="1" applyFill="1" applyBorder="1" applyAlignment="1">
      <alignment vertical="center" wrapText="1"/>
    </xf>
    <xf numFmtId="49" fontId="30" fillId="55" borderId="29" xfId="0" applyNumberFormat="1" applyFont="1" applyFill="1" applyBorder="1" applyAlignment="1" quotePrefix="1">
      <alignment horizontal="left" vertical="center" wrapText="1"/>
    </xf>
    <xf numFmtId="1" fontId="3" fillId="55" borderId="0" xfId="183" applyNumberFormat="1" applyFill="1">
      <alignment/>
      <protection/>
    </xf>
    <xf numFmtId="0" fontId="141" fillId="55" borderId="19" xfId="0" applyFont="1" applyFill="1" applyBorder="1" applyAlignment="1">
      <alignment/>
    </xf>
    <xf numFmtId="0" fontId="144" fillId="55" borderId="0" xfId="0" applyFont="1" applyFill="1" applyAlignment="1">
      <alignment/>
    </xf>
    <xf numFmtId="0" fontId="30" fillId="55" borderId="35" xfId="0" applyFont="1" applyFill="1" applyBorder="1" applyAlignment="1">
      <alignment vertical="center" wrapText="1"/>
    </xf>
    <xf numFmtId="0" fontId="142" fillId="55" borderId="19" xfId="0" applyFont="1" applyFill="1" applyBorder="1" applyAlignment="1">
      <alignment/>
    </xf>
    <xf numFmtId="166" fontId="141" fillId="55" borderId="19" xfId="0" applyNumberFormat="1" applyFont="1" applyFill="1" applyBorder="1" applyAlignment="1">
      <alignment horizontal="right"/>
    </xf>
    <xf numFmtId="166" fontId="141" fillId="55" borderId="19" xfId="106" applyNumberFormat="1" applyFont="1" applyFill="1" applyBorder="1" applyAlignment="1">
      <alignment horizontal="right"/>
    </xf>
    <xf numFmtId="0" fontId="141" fillId="55" borderId="29" xfId="0" applyFont="1" applyFill="1" applyBorder="1" applyAlignment="1">
      <alignment/>
    </xf>
    <xf numFmtId="166" fontId="7" fillId="55" borderId="19" xfId="106" applyNumberFormat="1" applyFont="1" applyFill="1" applyBorder="1" applyAlignment="1">
      <alignment horizontal="right"/>
    </xf>
    <xf numFmtId="0" fontId="142" fillId="55" borderId="19" xfId="0" applyFont="1" applyFill="1" applyBorder="1" applyAlignment="1">
      <alignment horizontal="center"/>
    </xf>
    <xf numFmtId="0" fontId="143" fillId="55" borderId="0" xfId="0" applyFont="1" applyFill="1" applyAlignment="1">
      <alignment wrapText="1"/>
    </xf>
    <xf numFmtId="49" fontId="30" fillId="55" borderId="29" xfId="0" applyNumberFormat="1" applyFont="1" applyFill="1" applyBorder="1" applyAlignment="1" quotePrefix="1">
      <alignment horizontal="left" wrapText="1"/>
    </xf>
    <xf numFmtId="0" fontId="72" fillId="0" borderId="19" xfId="0" applyFont="1" applyBorder="1" applyAlignment="1">
      <alignment horizontal="center" vertical="center" wrapText="1"/>
    </xf>
    <xf numFmtId="0" fontId="190" fillId="0" borderId="19" xfId="0" applyFont="1" applyBorder="1" applyAlignment="1">
      <alignment horizontal="center" vertical="center"/>
    </xf>
    <xf numFmtId="0" fontId="190" fillId="0" borderId="19" xfId="0" applyFont="1" applyBorder="1" applyAlignment="1">
      <alignment horizontal="right" vertical="center" wrapText="1"/>
    </xf>
    <xf numFmtId="0" fontId="190" fillId="0" borderId="19" xfId="0" applyFont="1" applyBorder="1" applyAlignment="1">
      <alignment horizontal="right" vertical="center"/>
    </xf>
    <xf numFmtId="3" fontId="190" fillId="0" borderId="19" xfId="0" applyNumberFormat="1" applyFont="1" applyBorder="1" applyAlignment="1">
      <alignment horizontal="right" vertical="center" wrapText="1"/>
    </xf>
    <xf numFmtId="3" fontId="190" fillId="0" borderId="19" xfId="0" applyNumberFormat="1" applyFont="1" applyBorder="1" applyAlignment="1">
      <alignment horizontal="right" vertical="center"/>
    </xf>
    <xf numFmtId="0" fontId="197" fillId="0" borderId="19" xfId="0" applyFont="1" applyBorder="1" applyAlignment="1">
      <alignment vertical="center" wrapText="1"/>
    </xf>
    <xf numFmtId="0" fontId="197" fillId="0" borderId="19" xfId="0" applyFont="1" applyBorder="1" applyAlignment="1">
      <alignment horizontal="center" vertical="center"/>
    </xf>
    <xf numFmtId="0" fontId="197" fillId="0" borderId="19" xfId="0" applyFont="1" applyBorder="1" applyAlignment="1">
      <alignment horizontal="right" vertical="center" wrapText="1"/>
    </xf>
    <xf numFmtId="0" fontId="197" fillId="0" borderId="19" xfId="0" applyFont="1" applyBorder="1" applyAlignment="1">
      <alignment horizontal="right" vertical="center"/>
    </xf>
    <xf numFmtId="3" fontId="197" fillId="0" borderId="19" xfId="0" applyNumberFormat="1" applyFont="1" applyBorder="1" applyAlignment="1">
      <alignment horizontal="right" vertical="center"/>
    </xf>
    <xf numFmtId="3" fontId="197" fillId="0" borderId="19" xfId="0" applyNumberFormat="1" applyFont="1" applyBorder="1" applyAlignment="1">
      <alignment horizontal="right" vertical="center" wrapText="1"/>
    </xf>
    <xf numFmtId="0" fontId="198" fillId="0" borderId="19" xfId="0" applyFont="1" applyBorder="1" applyAlignment="1">
      <alignment horizontal="center" vertical="center"/>
    </xf>
    <xf numFmtId="0" fontId="199" fillId="0" borderId="19" xfId="0" applyFont="1" applyBorder="1" applyAlignment="1">
      <alignment vertical="center" wrapText="1"/>
    </xf>
    <xf numFmtId="0" fontId="200" fillId="0" borderId="19" xfId="0" applyFont="1" applyBorder="1" applyAlignment="1">
      <alignment horizontal="right" vertical="center" wrapText="1"/>
    </xf>
    <xf numFmtId="0" fontId="200" fillId="0" borderId="19" xfId="0" applyFont="1" applyBorder="1" applyAlignment="1">
      <alignment horizontal="right" vertical="center"/>
    </xf>
    <xf numFmtId="0" fontId="199" fillId="0" borderId="19" xfId="0" applyFont="1" applyBorder="1" applyAlignment="1">
      <alignment horizontal="right" vertical="center"/>
    </xf>
    <xf numFmtId="3" fontId="199" fillId="0" borderId="19" xfId="0" applyNumberFormat="1" applyFont="1" applyBorder="1" applyAlignment="1">
      <alignment horizontal="right" vertical="center"/>
    </xf>
    <xf numFmtId="0" fontId="199" fillId="0" borderId="19" xfId="0" applyFont="1" applyBorder="1" applyAlignment="1">
      <alignment horizontal="center" vertical="center" wrapText="1"/>
    </xf>
    <xf numFmtId="0" fontId="190" fillId="0" borderId="19" xfId="0" applyFont="1" applyBorder="1" applyAlignment="1">
      <alignment vertical="center"/>
    </xf>
    <xf numFmtId="0" fontId="199" fillId="0" borderId="19" xfId="0" applyFont="1" applyBorder="1" applyAlignment="1">
      <alignment vertical="center"/>
    </xf>
    <xf numFmtId="0" fontId="199" fillId="0" borderId="19" xfId="0" applyFont="1" applyBorder="1" applyAlignment="1">
      <alignment horizontal="right" vertical="center" wrapText="1"/>
    </xf>
    <xf numFmtId="0" fontId="148" fillId="0" borderId="0" xfId="0" applyFont="1" applyAlignment="1">
      <alignment vertical="center"/>
    </xf>
    <xf numFmtId="0" fontId="201" fillId="0" borderId="19" xfId="0" applyFont="1" applyBorder="1" applyAlignment="1">
      <alignment horizontal="center" vertical="center" wrapText="1"/>
    </xf>
    <xf numFmtId="0" fontId="201" fillId="0" borderId="19" xfId="0" applyFont="1" applyBorder="1" applyAlignment="1">
      <alignment vertical="center" wrapText="1"/>
    </xf>
    <xf numFmtId="0" fontId="182" fillId="0" borderId="19" xfId="0" applyFont="1" applyBorder="1" applyAlignment="1">
      <alignment vertical="center" wrapText="1"/>
    </xf>
    <xf numFmtId="0" fontId="182" fillId="0" borderId="19" xfId="0" applyFont="1" applyBorder="1" applyAlignment="1">
      <alignment horizontal="justify" vertical="center" wrapText="1"/>
    </xf>
    <xf numFmtId="0" fontId="182" fillId="0" borderId="19" xfId="0" applyFont="1" applyBorder="1" applyAlignment="1">
      <alignment horizontal="right" vertical="center" wrapText="1"/>
    </xf>
    <xf numFmtId="0" fontId="148" fillId="0" borderId="19" xfId="0" applyFont="1" applyBorder="1" applyAlignment="1">
      <alignment vertical="center"/>
    </xf>
    <xf numFmtId="0" fontId="202" fillId="0" borderId="19" xfId="0" applyFont="1" applyBorder="1" applyAlignment="1">
      <alignment vertical="center" wrapText="1"/>
    </xf>
    <xf numFmtId="0" fontId="202" fillId="0" borderId="19" xfId="0" applyFont="1" applyBorder="1" applyAlignment="1">
      <alignment horizontal="right" vertical="center" wrapText="1"/>
    </xf>
    <xf numFmtId="0" fontId="202" fillId="0" borderId="19" xfId="0" applyFont="1" applyBorder="1" applyAlignment="1">
      <alignment horizontal="right" vertical="center"/>
    </xf>
    <xf numFmtId="3" fontId="203" fillId="0" borderId="19" xfId="0" applyNumberFormat="1" applyFont="1" applyBorder="1" applyAlignment="1">
      <alignment horizontal="right" vertical="center"/>
    </xf>
    <xf numFmtId="3" fontId="202" fillId="0" borderId="19" xfId="0" applyNumberFormat="1" applyFont="1" applyBorder="1" applyAlignment="1">
      <alignment horizontal="right" vertical="center" wrapText="1"/>
    </xf>
    <xf numFmtId="0" fontId="204" fillId="0" borderId="19" xfId="0" applyFont="1" applyBorder="1" applyAlignment="1">
      <alignment horizontal="right" vertical="center"/>
    </xf>
    <xf numFmtId="0" fontId="203" fillId="0" borderId="19" xfId="0" applyFont="1" applyBorder="1" applyAlignment="1">
      <alignment horizontal="right" vertical="center" wrapText="1"/>
    </xf>
    <xf numFmtId="0" fontId="202" fillId="0" borderId="19" xfId="0" applyFont="1" applyBorder="1" applyAlignment="1">
      <alignment horizontal="center" vertical="center" wrapText="1"/>
    </xf>
    <xf numFmtId="3" fontId="202" fillId="0" borderId="19" xfId="0" applyNumberFormat="1" applyFont="1" applyBorder="1" applyAlignment="1">
      <alignment horizontal="right" vertical="center"/>
    </xf>
    <xf numFmtId="3" fontId="203" fillId="0" borderId="19" xfId="0" applyNumberFormat="1" applyFont="1" applyBorder="1" applyAlignment="1">
      <alignment horizontal="right" vertical="center" wrapText="1"/>
    </xf>
    <xf numFmtId="0" fontId="204" fillId="0" borderId="19" xfId="0" applyFont="1" applyBorder="1" applyAlignment="1">
      <alignment horizontal="center" vertical="center" wrapText="1"/>
    </xf>
    <xf numFmtId="0" fontId="205" fillId="0" borderId="19" xfId="0" applyFont="1" applyBorder="1" applyAlignment="1">
      <alignment horizontal="center" vertical="center" wrapText="1"/>
    </xf>
    <xf numFmtId="0" fontId="204" fillId="0" borderId="19" xfId="0" applyFont="1" applyBorder="1" applyAlignment="1">
      <alignment horizontal="center" vertical="center"/>
    </xf>
    <xf numFmtId="0" fontId="202" fillId="0" borderId="19" xfId="0" applyFont="1" applyBorder="1" applyAlignment="1">
      <alignment vertical="center"/>
    </xf>
    <xf numFmtId="3" fontId="204" fillId="0" borderId="19" xfId="0" applyNumberFormat="1" applyFont="1" applyBorder="1" applyAlignment="1">
      <alignment horizontal="right" vertical="center"/>
    </xf>
    <xf numFmtId="0" fontId="27" fillId="55" borderId="26" xfId="183" applyFont="1" applyFill="1" applyBorder="1">
      <alignment/>
      <protection/>
    </xf>
    <xf numFmtId="1" fontId="27" fillId="55" borderId="26" xfId="183" applyNumberFormat="1" applyFont="1" applyFill="1" applyBorder="1">
      <alignment/>
      <protection/>
    </xf>
    <xf numFmtId="1" fontId="27" fillId="55" borderId="19" xfId="183" applyNumberFormat="1" applyFont="1" applyFill="1" applyBorder="1" applyAlignment="1">
      <alignment horizontal="left" vertical="center" wrapText="1"/>
      <protection/>
    </xf>
    <xf numFmtId="1" fontId="27" fillId="55" borderId="19" xfId="183" applyNumberFormat="1" applyFont="1" applyFill="1" applyBorder="1" applyAlignment="1">
      <alignment horizontal="center" vertical="center"/>
      <protection/>
    </xf>
    <xf numFmtId="1" fontId="30" fillId="55" borderId="19" xfId="0" applyNumberFormat="1" applyFont="1" applyFill="1" applyBorder="1" applyAlignment="1">
      <alignment horizontal="left" vertical="center" wrapText="1"/>
    </xf>
    <xf numFmtId="1" fontId="30" fillId="55" borderId="19" xfId="106" applyNumberFormat="1" applyFont="1" applyFill="1" applyBorder="1" applyAlignment="1">
      <alignment vertical="center" wrapText="1"/>
    </xf>
    <xf numFmtId="1" fontId="30" fillId="55" borderId="19" xfId="106" applyNumberFormat="1" applyFont="1" applyFill="1" applyBorder="1" applyAlignment="1">
      <alignment horizontal="center" vertical="center" wrapText="1"/>
    </xf>
    <xf numFmtId="1" fontId="160" fillId="0" borderId="19" xfId="0" applyNumberFormat="1" applyFont="1" applyBorder="1" applyAlignment="1">
      <alignment horizontal="center" vertical="center" wrapText="1"/>
    </xf>
    <xf numFmtId="1" fontId="30" fillId="55" borderId="19" xfId="0" applyNumberFormat="1" applyFont="1" applyFill="1" applyBorder="1" applyAlignment="1">
      <alignment horizontal="center" wrapText="1"/>
    </xf>
    <xf numFmtId="1" fontId="160" fillId="55" borderId="19" xfId="0" applyNumberFormat="1" applyFont="1" applyFill="1" applyBorder="1" applyAlignment="1">
      <alignment horizontal="center" vertical="center" wrapText="1"/>
    </xf>
    <xf numFmtId="1" fontId="30" fillId="55" borderId="19" xfId="183" applyNumberFormat="1" applyFont="1" applyFill="1" applyBorder="1" applyAlignment="1" quotePrefix="1">
      <alignment horizontal="right" vertical="center"/>
      <protection/>
    </xf>
    <xf numFmtId="1" fontId="30" fillId="55" borderId="19" xfId="124" applyNumberFormat="1" applyFont="1" applyFill="1" applyBorder="1" applyAlignment="1">
      <alignment horizontal="center" vertical="center"/>
    </xf>
    <xf numFmtId="1" fontId="30" fillId="55" borderId="19" xfId="183" applyNumberFormat="1" applyFont="1" applyFill="1" applyBorder="1" applyAlignment="1">
      <alignment horizontal="center" vertical="center"/>
      <protection/>
    </xf>
    <xf numFmtId="1" fontId="30" fillId="0" borderId="19" xfId="0" applyNumberFormat="1" applyFont="1" applyBorder="1" applyAlignment="1">
      <alignment horizontal="center" vertical="center"/>
    </xf>
    <xf numFmtId="1" fontId="30" fillId="0" borderId="19" xfId="0" applyNumberFormat="1" applyFont="1" applyBorder="1" applyAlignment="1">
      <alignment/>
    </xf>
    <xf numFmtId="1" fontId="165" fillId="0" borderId="19" xfId="0" applyNumberFormat="1" applyFont="1" applyBorder="1" applyAlignment="1">
      <alignment horizontal="center" vertical="center" wrapText="1"/>
    </xf>
    <xf numFmtId="1" fontId="160" fillId="0" borderId="0" xfId="0" applyNumberFormat="1" applyFont="1" applyBorder="1" applyAlignment="1">
      <alignment horizontal="center" vertical="center" wrapText="1"/>
    </xf>
    <xf numFmtId="1" fontId="36" fillId="55" borderId="0" xfId="183" applyNumberFormat="1" applyFont="1" applyFill="1" applyAlignment="1">
      <alignment horizontal="center"/>
      <protection/>
    </xf>
    <xf numFmtId="1" fontId="38" fillId="55" borderId="0" xfId="183" applyNumberFormat="1" applyFont="1" applyFill="1">
      <alignment/>
      <protection/>
    </xf>
    <xf numFmtId="0" fontId="27" fillId="55" borderId="19" xfId="165" applyFont="1" applyFill="1" applyBorder="1" applyAlignment="1">
      <alignment vertical="top" wrapText="1"/>
      <protection/>
    </xf>
    <xf numFmtId="1" fontId="27" fillId="0" borderId="19" xfId="0" applyNumberFormat="1" applyFont="1" applyBorder="1" applyAlignment="1">
      <alignment/>
    </xf>
    <xf numFmtId="1" fontId="27" fillId="55" borderId="19" xfId="165" applyNumberFormat="1" applyFont="1" applyFill="1" applyBorder="1" applyAlignment="1">
      <alignment vertical="top" wrapText="1"/>
      <protection/>
    </xf>
    <xf numFmtId="0" fontId="61" fillId="55" borderId="19" xfId="183" applyFont="1" applyFill="1" applyBorder="1">
      <alignment/>
      <protection/>
    </xf>
    <xf numFmtId="0" fontId="62" fillId="55" borderId="0" xfId="183" applyFont="1" applyFill="1">
      <alignment/>
      <protection/>
    </xf>
    <xf numFmtId="1" fontId="30" fillId="0" borderId="19" xfId="0" applyNumberFormat="1" applyFont="1" applyBorder="1" applyAlignment="1">
      <alignment horizontal="center" vertical="center" wrapText="1"/>
    </xf>
    <xf numFmtId="1" fontId="27" fillId="0" borderId="19" xfId="0" applyNumberFormat="1" applyFont="1" applyFill="1" applyBorder="1" applyAlignment="1">
      <alignment horizontal="center" vertical="center" wrapText="1"/>
    </xf>
    <xf numFmtId="1" fontId="27" fillId="55" borderId="19" xfId="0" applyNumberFormat="1" applyFont="1" applyFill="1" applyBorder="1" applyAlignment="1">
      <alignment horizontal="center" vertical="center" wrapText="1"/>
    </xf>
    <xf numFmtId="0" fontId="30" fillId="55" borderId="0" xfId="183" applyFont="1" applyFill="1" applyBorder="1">
      <alignment/>
      <protection/>
    </xf>
    <xf numFmtId="0" fontId="30" fillId="55" borderId="0" xfId="183" applyFont="1" applyFill="1">
      <alignment/>
      <protection/>
    </xf>
    <xf numFmtId="1" fontId="162" fillId="0" borderId="19" xfId="0" applyNumberFormat="1" applyFont="1" applyBorder="1" applyAlignment="1">
      <alignment horizontal="center" vertical="center" wrapText="1"/>
    </xf>
    <xf numFmtId="0" fontId="165" fillId="0" borderId="19" xfId="0" applyFont="1" applyBorder="1" applyAlignment="1">
      <alignment horizontal="center" vertical="center"/>
    </xf>
    <xf numFmtId="0" fontId="165" fillId="0" borderId="19" xfId="0" applyFont="1" applyBorder="1" applyAlignment="1">
      <alignment vertical="center"/>
    </xf>
    <xf numFmtId="0" fontId="160" fillId="0" borderId="19" xfId="0" applyFont="1" applyBorder="1" applyAlignment="1">
      <alignment vertical="center"/>
    </xf>
    <xf numFmtId="0" fontId="157" fillId="0" borderId="19" xfId="0" applyFont="1" applyBorder="1" applyAlignment="1">
      <alignment horizontal="center" vertical="center" wrapText="1"/>
    </xf>
    <xf numFmtId="0" fontId="157" fillId="0" borderId="19" xfId="0" applyFont="1" applyBorder="1" applyAlignment="1">
      <alignment horizontal="center" vertical="center"/>
    </xf>
    <xf numFmtId="0" fontId="27" fillId="55" borderId="36" xfId="0" applyFont="1" applyFill="1" applyBorder="1" applyAlignment="1">
      <alignment/>
    </xf>
    <xf numFmtId="0" fontId="160" fillId="0" borderId="19" xfId="0" applyFont="1" applyBorder="1" applyAlignment="1">
      <alignment vertical="center" wrapText="1"/>
    </xf>
    <xf numFmtId="0" fontId="27" fillId="0" borderId="19" xfId="0" applyFont="1" applyBorder="1" applyAlignment="1">
      <alignment horizontal="center" vertical="center" wrapText="1"/>
    </xf>
    <xf numFmtId="0" fontId="47" fillId="63" borderId="19" xfId="0" applyFont="1" applyFill="1" applyBorder="1" applyAlignment="1">
      <alignment horizontal="center" vertical="center" wrapText="1"/>
    </xf>
    <xf numFmtId="0" fontId="47" fillId="64" borderId="19" xfId="0" applyFont="1" applyFill="1" applyBorder="1" applyAlignment="1">
      <alignment vertical="center" wrapText="1"/>
    </xf>
    <xf numFmtId="0" fontId="4" fillId="65" borderId="19" xfId="0" applyFont="1" applyFill="1" applyBorder="1" applyAlignment="1">
      <alignment horizontal="center" vertical="center" wrapText="1"/>
    </xf>
    <xf numFmtId="0" fontId="4" fillId="66" borderId="19" xfId="0" applyFont="1" applyFill="1" applyBorder="1" applyAlignment="1">
      <alignment vertical="center" wrapText="1"/>
    </xf>
    <xf numFmtId="0" fontId="48" fillId="67" borderId="19" xfId="0" applyFont="1" applyFill="1" applyBorder="1" applyAlignment="1">
      <alignment vertical="center" wrapText="1"/>
    </xf>
    <xf numFmtId="0" fontId="48" fillId="68" borderId="19" xfId="0" applyFont="1" applyFill="1" applyBorder="1" applyAlignment="1">
      <alignment horizontal="center" vertical="center" wrapText="1"/>
    </xf>
    <xf numFmtId="0" fontId="72" fillId="0" borderId="19" xfId="0" applyFont="1" applyBorder="1" applyAlignment="1">
      <alignment vertical="top" wrapText="1"/>
    </xf>
    <xf numFmtId="0" fontId="171" fillId="0" borderId="19" xfId="0" applyFont="1" applyBorder="1" applyAlignment="1">
      <alignment horizontal="center" vertical="center" wrapText="1"/>
    </xf>
    <xf numFmtId="3" fontId="171" fillId="0" borderId="19" xfId="0" applyNumberFormat="1" applyFont="1" applyBorder="1" applyAlignment="1">
      <alignment horizontal="center" vertical="center" wrapText="1"/>
    </xf>
    <xf numFmtId="0" fontId="155" fillId="0" borderId="19" xfId="0" applyFont="1" applyBorder="1" applyAlignment="1">
      <alignment horizontal="center" vertical="center" wrapText="1"/>
    </xf>
    <xf numFmtId="3" fontId="155" fillId="0" borderId="19" xfId="0" applyNumberFormat="1" applyFont="1" applyBorder="1" applyAlignment="1">
      <alignment horizontal="center" vertical="center" wrapText="1"/>
    </xf>
    <xf numFmtId="0" fontId="206" fillId="0" borderId="19" xfId="0" applyFont="1" applyBorder="1" applyAlignment="1">
      <alignment horizontal="center" vertical="center" wrapText="1"/>
    </xf>
    <xf numFmtId="0" fontId="154" fillId="0" borderId="19" xfId="0" applyFont="1" applyBorder="1" applyAlignment="1">
      <alignment horizontal="center" vertical="center" wrapText="1"/>
    </xf>
    <xf numFmtId="3" fontId="154" fillId="0" borderId="19" xfId="0" applyNumberFormat="1" applyFont="1" applyBorder="1" applyAlignment="1">
      <alignment horizontal="center" vertical="center" wrapText="1"/>
    </xf>
    <xf numFmtId="0" fontId="63" fillId="0" borderId="19" xfId="0" applyFont="1" applyFill="1" applyBorder="1" applyAlignment="1">
      <alignment horizontal="center" vertical="center" wrapText="1"/>
    </xf>
    <xf numFmtId="14" fontId="7" fillId="0" borderId="19" xfId="0" applyNumberFormat="1" applyFont="1" applyFill="1" applyBorder="1" applyAlignment="1">
      <alignment horizontal="center" vertical="center" wrapText="1"/>
    </xf>
    <xf numFmtId="0" fontId="131" fillId="0" borderId="19" xfId="154" applyFill="1" applyBorder="1" applyAlignment="1" applyProtection="1">
      <alignment horizontal="justify" vertical="center" wrapText="1"/>
      <protection/>
    </xf>
    <xf numFmtId="14" fontId="63" fillId="0" borderId="19" xfId="0" applyNumberFormat="1" applyFont="1" applyFill="1" applyBorder="1" applyAlignment="1">
      <alignment horizontal="center" vertical="center" wrapText="1"/>
    </xf>
    <xf numFmtId="0" fontId="4" fillId="55" borderId="19" xfId="0" applyFont="1" applyFill="1" applyBorder="1" applyAlignment="1">
      <alignment horizontal="center" vertical="center" wrapText="1"/>
    </xf>
    <xf numFmtId="0" fontId="8" fillId="55" borderId="19" xfId="0" applyFont="1" applyFill="1" applyBorder="1" applyAlignment="1">
      <alignment horizontal="center" vertical="center" wrapText="1"/>
    </xf>
    <xf numFmtId="0" fontId="157" fillId="0" borderId="19" xfId="0" applyFont="1" applyBorder="1" applyAlignment="1">
      <alignment horizontal="center" vertical="center" wrapText="1"/>
    </xf>
    <xf numFmtId="0" fontId="4" fillId="55" borderId="19" xfId="0" applyFont="1" applyFill="1" applyBorder="1" applyAlignment="1">
      <alignment vertical="center" wrapText="1"/>
    </xf>
    <xf numFmtId="0" fontId="157" fillId="0" borderId="19" xfId="0" applyFont="1" applyFill="1" applyBorder="1" applyAlignment="1">
      <alignment horizontal="center" vertical="center" wrapText="1"/>
    </xf>
    <xf numFmtId="0" fontId="8" fillId="55" borderId="19" xfId="0" applyFont="1" applyFill="1" applyBorder="1" applyAlignment="1">
      <alignment horizontal="center" vertical="center" wrapText="1"/>
    </xf>
    <xf numFmtId="0" fontId="25" fillId="57" borderId="37" xfId="0" applyFont="1" applyFill="1" applyBorder="1" applyAlignment="1">
      <alignment horizontal="center" vertical="center"/>
    </xf>
    <xf numFmtId="0" fontId="49" fillId="57" borderId="37" xfId="0" applyFont="1" applyFill="1" applyBorder="1" applyAlignment="1">
      <alignment horizontal="left" vertical="center" wrapText="1"/>
    </xf>
    <xf numFmtId="0" fontId="49" fillId="57" borderId="37" xfId="0" applyFont="1" applyFill="1" applyBorder="1" applyAlignment="1">
      <alignment horizontal="center" vertical="center" wrapText="1"/>
    </xf>
    <xf numFmtId="166" fontId="25" fillId="57" borderId="37" xfId="109" applyNumberFormat="1" applyFont="1" applyFill="1" applyBorder="1" applyAlignment="1">
      <alignment horizontal="center" vertical="center" wrapText="1"/>
    </xf>
    <xf numFmtId="166" fontId="64" fillId="57" borderId="37" xfId="109" applyNumberFormat="1" applyFont="1" applyFill="1" applyBorder="1" applyAlignment="1">
      <alignment horizontal="center" vertical="center" wrapText="1"/>
    </xf>
    <xf numFmtId="43" fontId="25" fillId="57" borderId="37" xfId="109" applyFont="1" applyFill="1" applyBorder="1" applyAlignment="1">
      <alignment horizontal="center" vertical="center" wrapText="1"/>
    </xf>
    <xf numFmtId="43" fontId="8" fillId="57" borderId="38" xfId="109" applyFont="1" applyFill="1" applyBorder="1" applyAlignment="1">
      <alignment horizontal="center" vertical="center" wrapText="1"/>
    </xf>
    <xf numFmtId="43" fontId="8" fillId="0" borderId="38" xfId="109" applyFont="1" applyFill="1" applyBorder="1" applyAlignment="1">
      <alignment horizontal="center" vertical="center" wrapText="1"/>
    </xf>
    <xf numFmtId="43" fontId="4" fillId="0" borderId="38" xfId="109" applyFont="1" applyFill="1" applyBorder="1" applyAlignment="1">
      <alignment horizontal="left" vertical="center" wrapText="1"/>
    </xf>
    <xf numFmtId="0" fontId="4" fillId="57" borderId="38" xfId="0" applyFont="1" applyFill="1" applyBorder="1" applyAlignment="1">
      <alignment horizontal="center" vertical="center" wrapText="1"/>
    </xf>
    <xf numFmtId="0" fontId="4" fillId="57" borderId="38" xfId="0" applyFont="1" applyFill="1" applyBorder="1" applyAlignment="1">
      <alignment horizontal="left" vertical="center" wrapText="1"/>
    </xf>
    <xf numFmtId="166" fontId="4" fillId="57" borderId="38" xfId="109" applyNumberFormat="1" applyFont="1" applyFill="1" applyBorder="1" applyAlignment="1">
      <alignment horizontal="center" vertical="center" wrapText="1"/>
    </xf>
    <xf numFmtId="43" fontId="64" fillId="57" borderId="37" xfId="109" applyFont="1" applyFill="1" applyBorder="1" applyAlignment="1">
      <alignment horizontal="center" vertical="center" wrapText="1"/>
    </xf>
    <xf numFmtId="166" fontId="4" fillId="57" borderId="38" xfId="109" applyNumberFormat="1" applyFont="1" applyFill="1" applyBorder="1" applyAlignment="1">
      <alignment vertical="center" wrapText="1"/>
    </xf>
    <xf numFmtId="166" fontId="64" fillId="57" borderId="37" xfId="109" applyNumberFormat="1" applyFont="1" applyFill="1" applyBorder="1" applyAlignment="1">
      <alignment vertical="center" wrapText="1"/>
    </xf>
    <xf numFmtId="0" fontId="58" fillId="57" borderId="38" xfId="0" applyFont="1" applyFill="1" applyBorder="1" applyAlignment="1">
      <alignment horizontal="center" vertical="center" wrapText="1"/>
    </xf>
    <xf numFmtId="166" fontId="58" fillId="57" borderId="38" xfId="109" applyNumberFormat="1" applyFont="1" applyFill="1" applyBorder="1" applyAlignment="1">
      <alignment vertical="center" wrapText="1"/>
    </xf>
    <xf numFmtId="166" fontId="65" fillId="57" borderId="38" xfId="109" applyNumberFormat="1" applyFont="1" applyFill="1" applyBorder="1" applyAlignment="1">
      <alignment vertical="center" wrapText="1"/>
    </xf>
    <xf numFmtId="173" fontId="65" fillId="57" borderId="38" xfId="109" applyNumberFormat="1" applyFont="1" applyFill="1" applyBorder="1" applyAlignment="1">
      <alignment horizontal="center" vertical="center" wrapText="1"/>
    </xf>
    <xf numFmtId="43" fontId="66" fillId="57" borderId="37" xfId="109" applyFont="1" applyFill="1" applyBorder="1" applyAlignment="1">
      <alignment horizontal="center" vertical="center" wrapText="1"/>
    </xf>
    <xf numFmtId="9" fontId="58" fillId="57" borderId="38" xfId="109" applyNumberFormat="1" applyFont="1" applyFill="1" applyBorder="1" applyAlignment="1">
      <alignment horizontal="center" vertical="center" wrapText="1"/>
    </xf>
    <xf numFmtId="185" fontId="65" fillId="57" borderId="38" xfId="109" applyNumberFormat="1" applyFont="1" applyFill="1" applyBorder="1" applyAlignment="1">
      <alignment horizontal="center" vertical="center" wrapText="1"/>
    </xf>
    <xf numFmtId="43" fontId="65" fillId="57" borderId="38" xfId="109" applyFont="1" applyFill="1" applyBorder="1" applyAlignment="1">
      <alignment horizontal="center" vertical="center" wrapText="1"/>
    </xf>
    <xf numFmtId="43" fontId="65" fillId="0" borderId="38" xfId="109" applyFont="1" applyFill="1" applyBorder="1" applyAlignment="1">
      <alignment horizontal="center" vertical="center" wrapText="1"/>
    </xf>
    <xf numFmtId="43" fontId="65" fillId="57" borderId="38" xfId="109" applyFont="1" applyFill="1" applyBorder="1" applyAlignment="1">
      <alignment vertical="center" wrapText="1"/>
    </xf>
    <xf numFmtId="0" fontId="67" fillId="0" borderId="19" xfId="0" applyFont="1" applyFill="1" applyBorder="1" applyAlignment="1">
      <alignment horizontal="center" vertical="center" wrapText="1"/>
    </xf>
    <xf numFmtId="0" fontId="4" fillId="55" borderId="19" xfId="0" applyFont="1" applyFill="1" applyBorder="1" applyAlignment="1">
      <alignment horizontal="center" vertical="center" wrapText="1"/>
    </xf>
    <xf numFmtId="0" fontId="157" fillId="0" borderId="19" xfId="0" applyFont="1" applyFill="1" applyBorder="1" applyAlignment="1">
      <alignment vertical="center" wrapText="1"/>
    </xf>
    <xf numFmtId="0" fontId="157" fillId="0" borderId="19" xfId="0" applyFont="1" applyFill="1" applyBorder="1" applyAlignment="1">
      <alignment horizontal="center" vertical="center" wrapText="1"/>
    </xf>
    <xf numFmtId="0" fontId="157" fillId="0" borderId="19" xfId="0" applyFont="1" applyBorder="1" applyAlignment="1">
      <alignment horizontal="center" vertical="center" wrapText="1"/>
    </xf>
    <xf numFmtId="0" fontId="4" fillId="55" borderId="19" xfId="0" applyFont="1" applyFill="1" applyBorder="1" applyAlignment="1">
      <alignment horizontal="center" vertical="center"/>
    </xf>
    <xf numFmtId="166" fontId="4" fillId="55" borderId="19" xfId="106" applyNumberFormat="1" applyFont="1" applyFill="1" applyBorder="1" applyAlignment="1">
      <alignment horizontal="center" vertical="center" wrapText="1"/>
    </xf>
    <xf numFmtId="43" fontId="8" fillId="55" borderId="19" xfId="106" applyFont="1" applyFill="1" applyBorder="1" applyAlignment="1">
      <alignment horizontal="center" vertical="center" wrapText="1"/>
    </xf>
    <xf numFmtId="43" fontId="8" fillId="0" borderId="38" xfId="106" applyFont="1" applyFill="1" applyBorder="1" applyAlignment="1">
      <alignment horizontal="center" vertical="center" wrapText="1"/>
    </xf>
    <xf numFmtId="0" fontId="155" fillId="45" borderId="29" xfId="0" applyFont="1" applyFill="1" applyBorder="1" applyAlignment="1">
      <alignment horizontal="center" vertical="center" wrapText="1"/>
    </xf>
    <xf numFmtId="0" fontId="154" fillId="45" borderId="29" xfId="0" applyFont="1" applyFill="1" applyBorder="1" applyAlignment="1">
      <alignment vertical="center" wrapText="1"/>
    </xf>
    <xf numFmtId="0" fontId="57" fillId="55" borderId="19" xfId="0" applyFont="1" applyFill="1" applyBorder="1" applyAlignment="1">
      <alignment/>
    </xf>
    <xf numFmtId="0" fontId="40" fillId="55" borderId="19" xfId="0" applyFont="1" applyFill="1" applyBorder="1" applyAlignment="1">
      <alignment/>
    </xf>
    <xf numFmtId="0" fontId="4" fillId="57" borderId="37" xfId="0" applyFont="1" applyFill="1" applyBorder="1" applyAlignment="1">
      <alignment horizontal="center" vertical="center"/>
    </xf>
    <xf numFmtId="0" fontId="4" fillId="57" borderId="37" xfId="0" applyFont="1" applyFill="1" applyBorder="1" applyAlignment="1">
      <alignment vertical="center" wrapText="1"/>
    </xf>
    <xf numFmtId="0" fontId="4" fillId="57" borderId="37" xfId="0" applyFont="1" applyFill="1" applyBorder="1" applyAlignment="1">
      <alignment horizontal="center" vertical="center" wrapText="1"/>
    </xf>
    <xf numFmtId="166" fontId="4" fillId="57" borderId="37" xfId="109" applyNumberFormat="1" applyFont="1" applyFill="1" applyBorder="1" applyAlignment="1">
      <alignment horizontal="center" vertical="center" wrapText="1"/>
    </xf>
    <xf numFmtId="166" fontId="4" fillId="55" borderId="37" xfId="109" applyNumberFormat="1" applyFont="1" applyFill="1" applyBorder="1" applyAlignment="1">
      <alignment horizontal="center" vertical="center" wrapText="1"/>
    </xf>
    <xf numFmtId="43" fontId="4" fillId="57" borderId="37" xfId="109" applyFont="1" applyFill="1" applyBorder="1" applyAlignment="1">
      <alignment horizontal="center" vertical="center" wrapText="1"/>
    </xf>
    <xf numFmtId="43" fontId="4" fillId="55" borderId="37" xfId="109" applyFont="1" applyFill="1" applyBorder="1" applyAlignment="1">
      <alignment horizontal="center" vertical="center" wrapText="1"/>
    </xf>
    <xf numFmtId="43" fontId="4" fillId="0" borderId="37" xfId="109" applyFont="1" applyFill="1" applyBorder="1" applyAlignment="1">
      <alignment horizontal="center" vertical="center" wrapText="1"/>
    </xf>
    <xf numFmtId="166" fontId="4" fillId="55" borderId="38" xfId="109" applyNumberFormat="1" applyFont="1" applyFill="1" applyBorder="1" applyAlignment="1">
      <alignment horizontal="center" vertical="center" wrapText="1"/>
    </xf>
    <xf numFmtId="43" fontId="4" fillId="57" borderId="38" xfId="109" applyFont="1" applyFill="1" applyBorder="1" applyAlignment="1">
      <alignment horizontal="center" vertical="center" wrapText="1"/>
    </xf>
    <xf numFmtId="43" fontId="4" fillId="55" borderId="38" xfId="109" applyFont="1" applyFill="1" applyBorder="1" applyAlignment="1">
      <alignment horizontal="center" vertical="center" wrapText="1"/>
    </xf>
    <xf numFmtId="43" fontId="4" fillId="0" borderId="38" xfId="109" applyFont="1" applyFill="1" applyBorder="1" applyAlignment="1">
      <alignment horizontal="center" vertical="center" wrapText="1"/>
    </xf>
    <xf numFmtId="0" fontId="4" fillId="57" borderId="38" xfId="0" applyFont="1" applyFill="1" applyBorder="1" applyAlignment="1">
      <alignment vertical="center" wrapText="1"/>
    </xf>
    <xf numFmtId="0" fontId="4" fillId="57" borderId="38" xfId="0" applyFont="1" applyFill="1" applyBorder="1" applyAlignment="1">
      <alignment horizontal="center" vertical="center"/>
    </xf>
    <xf numFmtId="43" fontId="207" fillId="55" borderId="38" xfId="109" applyFont="1" applyFill="1" applyBorder="1" applyAlignment="1">
      <alignment horizontal="center" vertical="center" wrapText="1"/>
    </xf>
    <xf numFmtId="1" fontId="4" fillId="57" borderId="38" xfId="197" applyNumberFormat="1" applyFont="1" applyFill="1" applyBorder="1" applyAlignment="1">
      <alignment vertical="center" wrapText="1"/>
      <protection/>
    </xf>
    <xf numFmtId="0" fontId="4" fillId="55" borderId="38" xfId="0" applyFont="1" applyFill="1" applyBorder="1" applyAlignment="1">
      <alignment horizontal="center" vertical="center" wrapText="1"/>
    </xf>
    <xf numFmtId="1" fontId="4" fillId="0" borderId="38" xfId="197" applyNumberFormat="1" applyFont="1" applyFill="1" applyBorder="1" applyAlignment="1">
      <alignment vertical="center" wrapText="1"/>
      <protection/>
    </xf>
    <xf numFmtId="0" fontId="4" fillId="0" borderId="38" xfId="199" applyFont="1" applyFill="1" applyBorder="1" applyAlignment="1">
      <alignment horizontal="left" vertical="center" wrapText="1"/>
      <protection/>
    </xf>
    <xf numFmtId="0" fontId="4" fillId="55" borderId="38" xfId="199" applyFont="1" applyFill="1" applyBorder="1" applyAlignment="1">
      <alignment horizontal="left" vertical="center" wrapText="1"/>
      <protection/>
    </xf>
    <xf numFmtId="0" fontId="4" fillId="57" borderId="39" xfId="0" applyFont="1" applyFill="1" applyBorder="1" applyAlignment="1">
      <alignment horizontal="center" vertical="center" wrapText="1"/>
    </xf>
    <xf numFmtId="0" fontId="4" fillId="57" borderId="39" xfId="0" applyFont="1" applyFill="1" applyBorder="1" applyAlignment="1">
      <alignment vertical="center" wrapText="1"/>
    </xf>
    <xf numFmtId="166" fontId="4" fillId="57" borderId="39" xfId="109" applyNumberFormat="1" applyFont="1" applyFill="1" applyBorder="1" applyAlignment="1">
      <alignment horizontal="center" vertical="center" wrapText="1"/>
    </xf>
    <xf numFmtId="166" fontId="4" fillId="55" borderId="39" xfId="109" applyNumberFormat="1" applyFont="1" applyFill="1" applyBorder="1" applyAlignment="1">
      <alignment horizontal="center" vertical="center" wrapText="1"/>
    </xf>
    <xf numFmtId="43" fontId="4" fillId="57" borderId="39" xfId="109" applyFont="1" applyFill="1" applyBorder="1" applyAlignment="1">
      <alignment horizontal="center" vertical="center" wrapText="1"/>
    </xf>
    <xf numFmtId="43" fontId="4" fillId="55" borderId="39" xfId="109" applyFont="1" applyFill="1" applyBorder="1" applyAlignment="1">
      <alignment horizontal="center" vertical="center" wrapText="1"/>
    </xf>
    <xf numFmtId="43" fontId="4" fillId="0" borderId="39" xfId="109" applyFont="1" applyFill="1" applyBorder="1" applyAlignment="1">
      <alignment horizontal="center" vertical="center" wrapText="1"/>
    </xf>
    <xf numFmtId="43" fontId="8" fillId="0" borderId="40" xfId="109" applyFont="1" applyFill="1" applyBorder="1" applyAlignment="1">
      <alignment horizontal="center" vertical="center" wrapText="1"/>
    </xf>
    <xf numFmtId="166" fontId="8" fillId="55" borderId="19" xfId="0" applyNumberFormat="1" applyFont="1" applyFill="1" applyBorder="1" applyAlignment="1">
      <alignment horizontal="center" vertical="center" wrapText="1"/>
    </xf>
    <xf numFmtId="0" fontId="8" fillId="55" borderId="19" xfId="0" applyFont="1" applyFill="1" applyBorder="1" applyAlignment="1">
      <alignment vertical="center" wrapText="1"/>
    </xf>
    <xf numFmtId="0" fontId="36" fillId="55" borderId="19" xfId="183" applyFont="1" applyFill="1" applyBorder="1" applyAlignment="1">
      <alignment horizontal="center" vertical="center" wrapText="1"/>
      <protection/>
    </xf>
    <xf numFmtId="0" fontId="27" fillId="55" borderId="19" xfId="183" applyFont="1" applyFill="1" applyBorder="1" applyAlignment="1">
      <alignment horizontal="center" vertical="center"/>
      <protection/>
    </xf>
    <xf numFmtId="1" fontId="27" fillId="55" borderId="19" xfId="183" applyNumberFormat="1" applyFont="1" applyFill="1" applyBorder="1" applyAlignment="1">
      <alignment horizontal="center" vertical="center"/>
      <protection/>
    </xf>
    <xf numFmtId="0" fontId="27" fillId="55" borderId="19" xfId="183" applyFont="1" applyFill="1" applyBorder="1" applyAlignment="1">
      <alignment horizontal="center" vertical="center" wrapText="1"/>
      <protection/>
    </xf>
    <xf numFmtId="0" fontId="31" fillId="55" borderId="0" xfId="183" applyFont="1" applyFill="1" applyAlignment="1">
      <alignment horizontal="center"/>
      <protection/>
    </xf>
    <xf numFmtId="0" fontId="38" fillId="55" borderId="0" xfId="183" applyFont="1" applyFill="1" applyAlignment="1">
      <alignment horizontal="center"/>
      <protection/>
    </xf>
    <xf numFmtId="0" fontId="36" fillId="55" borderId="0" xfId="183" applyFont="1" applyFill="1" applyAlignment="1">
      <alignment horizontal="center" wrapText="1"/>
      <protection/>
    </xf>
    <xf numFmtId="0" fontId="27" fillId="55" borderId="41" xfId="183" applyFont="1" applyFill="1" applyBorder="1" applyAlignment="1">
      <alignment horizontal="center" vertical="center" wrapText="1"/>
      <protection/>
    </xf>
    <xf numFmtId="0" fontId="36" fillId="55" borderId="19" xfId="183" applyFont="1" applyFill="1" applyBorder="1" applyAlignment="1">
      <alignment horizontal="center" vertical="center"/>
      <protection/>
    </xf>
    <xf numFmtId="0" fontId="118" fillId="55" borderId="19" xfId="0" applyFont="1" applyFill="1" applyBorder="1" applyAlignment="1">
      <alignment/>
    </xf>
    <xf numFmtId="1" fontId="36" fillId="55" borderId="19" xfId="183" applyNumberFormat="1" applyFont="1" applyFill="1" applyBorder="1" applyAlignment="1">
      <alignment horizontal="center" vertical="center"/>
      <protection/>
    </xf>
    <xf numFmtId="1" fontId="118" fillId="55" borderId="19" xfId="0" applyNumberFormat="1" applyFont="1" applyFill="1" applyBorder="1" applyAlignment="1">
      <alignment/>
    </xf>
    <xf numFmtId="0" fontId="26" fillId="55" borderId="0" xfId="0" applyFont="1" applyFill="1" applyAlignment="1">
      <alignment horizontal="center" wrapText="1"/>
    </xf>
    <xf numFmtId="0" fontId="26" fillId="55" borderId="0" xfId="0" applyFont="1" applyFill="1" applyAlignment="1">
      <alignment horizontal="center"/>
    </xf>
    <xf numFmtId="0" fontId="27" fillId="55" borderId="0" xfId="0" applyFont="1" applyFill="1" applyAlignment="1">
      <alignment horizontal="center" vertical="center"/>
    </xf>
    <xf numFmtId="0" fontId="27" fillId="55" borderId="31" xfId="0" applyFont="1" applyFill="1" applyBorder="1" applyAlignment="1">
      <alignment vertical="center" wrapText="1"/>
    </xf>
    <xf numFmtId="0" fontId="27" fillId="55" borderId="24" xfId="0" applyFont="1" applyFill="1" applyBorder="1" applyAlignment="1">
      <alignment vertical="center" wrapText="1"/>
    </xf>
    <xf numFmtId="0" fontId="27" fillId="55" borderId="42" xfId="0" applyFont="1" applyFill="1" applyBorder="1" applyAlignment="1">
      <alignment vertical="center" wrapText="1"/>
    </xf>
    <xf numFmtId="0" fontId="160" fillId="0" borderId="19" xfId="0" applyFont="1" applyBorder="1" applyAlignment="1">
      <alignment horizontal="center" wrapText="1"/>
    </xf>
    <xf numFmtId="0" fontId="160" fillId="0" borderId="19" xfId="0" applyFont="1" applyBorder="1" applyAlignment="1">
      <alignment horizontal="center"/>
    </xf>
    <xf numFmtId="0" fontId="30" fillId="0" borderId="19" xfId="0" applyFont="1" applyFill="1" applyBorder="1" applyAlignment="1">
      <alignment horizontal="center" vertical="center" wrapText="1"/>
    </xf>
    <xf numFmtId="0" fontId="30" fillId="0" borderId="19" xfId="0" applyFont="1" applyBorder="1" applyAlignment="1">
      <alignment horizontal="center" vertical="center"/>
    </xf>
    <xf numFmtId="3" fontId="30" fillId="0" borderId="19" xfId="0" applyNumberFormat="1" applyFont="1" applyBorder="1" applyAlignment="1">
      <alignment horizontal="center" vertical="center" wrapText="1"/>
    </xf>
    <xf numFmtId="0" fontId="30" fillId="0" borderId="19" xfId="0" applyFont="1" applyBorder="1" applyAlignment="1">
      <alignment horizontal="center" vertical="center" wrapText="1"/>
    </xf>
    <xf numFmtId="9" fontId="30" fillId="0" borderId="19" xfId="0" applyNumberFormat="1" applyFont="1" applyBorder="1" applyAlignment="1">
      <alignment horizontal="center" vertical="center" wrapText="1"/>
    </xf>
    <xf numFmtId="0" fontId="30" fillId="0" borderId="19" xfId="0" applyFont="1" applyBorder="1" applyAlignment="1">
      <alignment vertical="center"/>
    </xf>
    <xf numFmtId="9" fontId="30" fillId="55" borderId="19" xfId="0" applyNumberFormat="1" applyFont="1" applyFill="1" applyBorder="1" applyAlignment="1">
      <alignment horizontal="center" vertical="center" wrapText="1"/>
    </xf>
    <xf numFmtId="9" fontId="30" fillId="0" borderId="19" xfId="0" applyNumberFormat="1" applyFont="1" applyBorder="1" applyAlignment="1">
      <alignment horizontal="center" vertical="center"/>
    </xf>
    <xf numFmtId="0" fontId="27" fillId="55" borderId="19" xfId="0" applyFont="1" applyFill="1" applyBorder="1" applyAlignment="1">
      <alignment vertical="center" wrapText="1"/>
    </xf>
    <xf numFmtId="0" fontId="30" fillId="55" borderId="19" xfId="0" applyFont="1" applyFill="1" applyBorder="1" applyAlignment="1">
      <alignment vertical="center"/>
    </xf>
    <xf numFmtId="0" fontId="30" fillId="55" borderId="19" xfId="0" applyFont="1" applyFill="1" applyBorder="1" applyAlignment="1">
      <alignment vertical="center" wrapText="1"/>
    </xf>
    <xf numFmtId="0" fontId="162" fillId="69" borderId="19" xfId="0" applyFont="1" applyFill="1" applyBorder="1" applyAlignment="1">
      <alignment vertical="center" wrapText="1"/>
    </xf>
    <xf numFmtId="0" fontId="160" fillId="0" borderId="19" xfId="0" applyFont="1" applyBorder="1" applyAlignment="1">
      <alignment horizontal="center" vertical="center"/>
    </xf>
    <xf numFmtId="0" fontId="160" fillId="0" borderId="19" xfId="0" applyFont="1" applyBorder="1" applyAlignment="1">
      <alignment vertical="center"/>
    </xf>
    <xf numFmtId="0" fontId="27" fillId="0" borderId="19" xfId="0" applyFont="1" applyFill="1" applyBorder="1" applyAlignment="1">
      <alignment horizontal="center"/>
    </xf>
    <xf numFmtId="0" fontId="165" fillId="0" borderId="19" xfId="0" applyFont="1" applyBorder="1" applyAlignment="1">
      <alignment horizontal="center" vertical="center"/>
    </xf>
    <xf numFmtId="0" fontId="27" fillId="0" borderId="19" xfId="0" applyFont="1" applyFill="1" applyBorder="1" applyAlignment="1">
      <alignment horizontal="center" vertical="center" wrapText="1"/>
    </xf>
    <xf numFmtId="0" fontId="165" fillId="45" borderId="19" xfId="0" applyFont="1" applyFill="1" applyBorder="1" applyAlignment="1">
      <alignment horizontal="left" vertical="center" wrapText="1"/>
    </xf>
    <xf numFmtId="0" fontId="160" fillId="45" borderId="19" xfId="0" applyFont="1" applyFill="1" applyBorder="1" applyAlignment="1">
      <alignment horizontal="left" vertical="center" wrapText="1"/>
    </xf>
    <xf numFmtId="0" fontId="165" fillId="45" borderId="19" xfId="0" applyFont="1" applyFill="1" applyBorder="1" applyAlignment="1">
      <alignment horizontal="center" vertical="center" wrapText="1"/>
    </xf>
    <xf numFmtId="0" fontId="165" fillId="0" borderId="19" xfId="0" applyFont="1" applyBorder="1" applyAlignment="1">
      <alignment vertical="center"/>
    </xf>
    <xf numFmtId="0" fontId="165" fillId="0" borderId="19" xfId="0" applyFont="1" applyFill="1" applyBorder="1" applyAlignment="1">
      <alignment horizontal="center" vertical="center"/>
    </xf>
    <xf numFmtId="0" fontId="165" fillId="0" borderId="19" xfId="0" applyFont="1" applyBorder="1" applyAlignment="1">
      <alignment horizontal="center" vertical="center" wrapText="1"/>
    </xf>
    <xf numFmtId="0" fontId="157" fillId="0" borderId="26" xfId="0" applyFont="1" applyFill="1" applyBorder="1" applyAlignment="1" quotePrefix="1">
      <alignment horizontal="center" vertical="center" wrapText="1"/>
    </xf>
    <xf numFmtId="0" fontId="157" fillId="0" borderId="43" xfId="0" applyFont="1" applyFill="1" applyBorder="1" applyAlignment="1" quotePrefix="1">
      <alignment horizontal="center" vertical="center" wrapText="1"/>
    </xf>
    <xf numFmtId="0" fontId="157" fillId="0" borderId="28" xfId="0" applyFont="1" applyFill="1" applyBorder="1" applyAlignment="1" quotePrefix="1">
      <alignment horizontal="center" vertical="center" wrapText="1"/>
    </xf>
    <xf numFmtId="0" fontId="157" fillId="0" borderId="26" xfId="0" applyFont="1" applyFill="1" applyBorder="1" applyAlignment="1" quotePrefix="1">
      <alignment horizontal="left" vertical="center" wrapText="1"/>
    </xf>
    <xf numFmtId="0" fontId="157" fillId="0" borderId="43" xfId="0" applyFont="1" applyFill="1" applyBorder="1" applyAlignment="1">
      <alignment horizontal="left" vertical="center" wrapText="1"/>
    </xf>
    <xf numFmtId="0" fontId="4" fillId="0" borderId="19" xfId="0" applyFont="1" applyBorder="1" applyAlignment="1">
      <alignment horizontal="center" vertical="center" wrapText="1"/>
    </xf>
    <xf numFmtId="0" fontId="4" fillId="0" borderId="19" xfId="0" applyFont="1" applyBorder="1" applyAlignment="1">
      <alignment vertical="center" wrapText="1"/>
    </xf>
    <xf numFmtId="9" fontId="4" fillId="0" borderId="19" xfId="0" applyNumberFormat="1" applyFont="1" applyBorder="1" applyAlignment="1">
      <alignment horizontal="center" vertical="center" wrapText="1"/>
    </xf>
    <xf numFmtId="0" fontId="4" fillId="45" borderId="19" xfId="0" applyFont="1" applyFill="1" applyBorder="1" applyAlignment="1">
      <alignment horizontal="center" vertical="center" wrapText="1"/>
    </xf>
    <xf numFmtId="0" fontId="4" fillId="45" borderId="19" xfId="0" applyFont="1" applyFill="1" applyBorder="1" applyAlignment="1">
      <alignment vertical="center" wrapText="1"/>
    </xf>
    <xf numFmtId="0" fontId="4" fillId="45" borderId="19" xfId="0" applyFont="1" applyFill="1" applyBorder="1" applyAlignment="1">
      <alignment horizontal="justify" vertical="center" wrapText="1"/>
    </xf>
    <xf numFmtId="43" fontId="4" fillId="0" borderId="19" xfId="106" applyFont="1" applyFill="1" applyBorder="1" applyAlignment="1" quotePrefix="1">
      <alignment horizontal="center" vertical="center" wrapText="1"/>
    </xf>
    <xf numFmtId="43" fontId="4" fillId="0" borderId="19" xfId="106" applyFont="1" applyFill="1" applyBorder="1" applyAlignment="1">
      <alignment horizontal="center" vertical="center" wrapText="1"/>
    </xf>
    <xf numFmtId="9" fontId="4" fillId="0" borderId="19" xfId="0" applyNumberFormat="1" applyFont="1" applyBorder="1" applyAlignment="1">
      <alignment vertical="center" wrapText="1"/>
    </xf>
    <xf numFmtId="0" fontId="4" fillId="55" borderId="26" xfId="0" applyFont="1" applyFill="1" applyBorder="1" applyAlignment="1">
      <alignment horizontal="center" vertical="center" wrapText="1"/>
    </xf>
    <xf numFmtId="0" fontId="4" fillId="55" borderId="43" xfId="0" applyFont="1" applyFill="1" applyBorder="1" applyAlignment="1">
      <alignment horizontal="center" vertical="center" wrapText="1"/>
    </xf>
    <xf numFmtId="0" fontId="4" fillId="55" borderId="2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8" fillId="0" borderId="19" xfId="0" applyFont="1" applyFill="1" applyBorder="1" applyAlignment="1">
      <alignment vertical="center" wrapText="1"/>
    </xf>
    <xf numFmtId="0" fontId="4" fillId="55" borderId="19" xfId="0" applyFont="1" applyFill="1" applyBorder="1" applyAlignment="1">
      <alignment horizontal="center" vertical="center" wrapText="1"/>
    </xf>
    <xf numFmtId="0" fontId="8" fillId="55" borderId="19" xfId="0" applyFont="1" applyFill="1" applyBorder="1" applyAlignment="1">
      <alignment horizontal="center" vertical="center" wrapText="1"/>
    </xf>
    <xf numFmtId="0" fontId="157" fillId="0" borderId="19" xfId="0" applyFont="1" applyBorder="1" applyAlignment="1">
      <alignment horizontal="center" vertical="center" wrapText="1"/>
    </xf>
    <xf numFmtId="0" fontId="157" fillId="0" borderId="19" xfId="0" applyFont="1" applyBorder="1" applyAlignment="1">
      <alignment vertical="center" wrapText="1"/>
    </xf>
    <xf numFmtId="0" fontId="4" fillId="55" borderId="19" xfId="0" applyFont="1" applyFill="1" applyBorder="1" applyAlignment="1">
      <alignment vertical="center" wrapText="1"/>
    </xf>
    <xf numFmtId="43" fontId="3" fillId="55" borderId="19" xfId="106" applyFont="1" applyFill="1" applyBorder="1" applyAlignment="1">
      <alignment horizontal="center" vertical="center" wrapText="1"/>
    </xf>
    <xf numFmtId="9" fontId="4" fillId="55" borderId="19" xfId="0" applyNumberFormat="1" applyFont="1" applyFill="1" applyBorder="1" applyAlignment="1">
      <alignment horizontal="center" vertical="center" wrapText="1"/>
    </xf>
    <xf numFmtId="0" fontId="157" fillId="45" borderId="19" xfId="0" applyFont="1" applyFill="1" applyBorder="1" applyAlignment="1">
      <alignment vertical="center" wrapText="1"/>
    </xf>
    <xf numFmtId="0" fontId="4" fillId="0" borderId="19" xfId="0" applyFont="1" applyBorder="1" applyAlignment="1">
      <alignment horizontal="justify" vertical="center" wrapText="1"/>
    </xf>
    <xf numFmtId="43" fontId="4" fillId="0" borderId="26" xfId="109" applyFont="1" applyFill="1" applyBorder="1" applyAlignment="1">
      <alignment horizontal="center" vertical="center" wrapText="1"/>
    </xf>
    <xf numFmtId="43" fontId="4" fillId="0" borderId="43" xfId="109" applyFont="1" applyFill="1" applyBorder="1" applyAlignment="1">
      <alignment horizontal="center" vertical="center" wrapText="1"/>
    </xf>
    <xf numFmtId="43" fontId="4" fillId="0" borderId="44" xfId="109" applyFont="1" applyFill="1" applyBorder="1" applyAlignment="1">
      <alignment horizontal="center" vertical="center" wrapText="1"/>
    </xf>
    <xf numFmtId="43" fontId="4" fillId="0" borderId="40" xfId="109" applyFont="1" applyFill="1" applyBorder="1" applyAlignment="1">
      <alignment horizontal="center" vertical="center" wrapText="1"/>
    </xf>
    <xf numFmtId="43" fontId="4" fillId="0" borderId="26" xfId="106" applyFont="1" applyFill="1" applyBorder="1" applyAlignment="1" quotePrefix="1">
      <alignment horizontal="center" vertical="center" wrapText="1"/>
    </xf>
    <xf numFmtId="43" fontId="4" fillId="0" borderId="43" xfId="106" applyFont="1" applyFill="1" applyBorder="1" applyAlignment="1" quotePrefix="1">
      <alignment horizontal="center" vertical="center" wrapText="1"/>
    </xf>
    <xf numFmtId="43" fontId="4" fillId="0" borderId="28" xfId="106" applyFont="1" applyFill="1" applyBorder="1" applyAlignment="1" quotePrefix="1">
      <alignment horizontal="center" vertical="center" wrapText="1"/>
    </xf>
    <xf numFmtId="0" fontId="157" fillId="0" borderId="26" xfId="0" applyFont="1" applyBorder="1" applyAlignment="1">
      <alignment horizontal="center" vertical="center" wrapText="1"/>
    </xf>
    <xf numFmtId="0" fontId="157" fillId="0" borderId="43" xfId="0" applyFont="1" applyBorder="1" applyAlignment="1">
      <alignment horizontal="center" vertical="center" wrapText="1"/>
    </xf>
    <xf numFmtId="0" fontId="157" fillId="0" borderId="2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8" xfId="0" applyFont="1" applyBorder="1" applyAlignment="1">
      <alignment horizontal="center" vertical="center" wrapText="1"/>
    </xf>
    <xf numFmtId="0" fontId="27" fillId="55" borderId="45" xfId="0" applyFont="1" applyFill="1" applyBorder="1" applyAlignment="1">
      <alignment horizontal="center" vertical="center" wrapText="1"/>
    </xf>
    <xf numFmtId="0" fontId="27" fillId="55" borderId="33" xfId="0" applyFont="1" applyFill="1" applyBorder="1" applyAlignment="1">
      <alignment horizontal="center" vertical="center" wrapText="1"/>
    </xf>
    <xf numFmtId="0" fontId="27" fillId="55" borderId="34" xfId="0" applyFont="1" applyFill="1" applyBorder="1" applyAlignment="1">
      <alignment horizontal="center" vertical="center" wrapText="1"/>
    </xf>
    <xf numFmtId="49" fontId="4" fillId="55" borderId="19" xfId="0" applyNumberFormat="1" applyFont="1" applyFill="1" applyBorder="1" applyAlignment="1" quotePrefix="1">
      <alignment horizontal="left" vertical="center" wrapText="1"/>
    </xf>
    <xf numFmtId="0" fontId="4" fillId="55" borderId="19" xfId="0" applyFont="1" applyFill="1" applyBorder="1" applyAlignment="1">
      <alignment horizontal="center"/>
    </xf>
    <xf numFmtId="0" fontId="145" fillId="0" borderId="19" xfId="0" applyFont="1" applyBorder="1" applyAlignment="1">
      <alignment vertical="center" wrapText="1"/>
    </xf>
    <xf numFmtId="0" fontId="145" fillId="0" borderId="26" xfId="0" applyFont="1" applyBorder="1" applyAlignment="1">
      <alignment vertical="center" wrapText="1"/>
    </xf>
    <xf numFmtId="0" fontId="158" fillId="0" borderId="19" xfId="0" applyFont="1" applyBorder="1" applyAlignment="1">
      <alignment vertical="center" wrapText="1"/>
    </xf>
    <xf numFmtId="0" fontId="145" fillId="0" borderId="19" xfId="0" applyFont="1" applyBorder="1" applyAlignment="1">
      <alignment horizontal="center" vertical="center" wrapText="1"/>
    </xf>
    <xf numFmtId="0" fontId="145" fillId="0" borderId="26" xfId="0" applyFont="1" applyBorder="1" applyAlignment="1">
      <alignment horizontal="center" vertical="center" wrapText="1"/>
    </xf>
    <xf numFmtId="0" fontId="193" fillId="0" borderId="19" xfId="154" applyFont="1" applyBorder="1" applyAlignment="1">
      <alignment vertical="center" wrapText="1"/>
    </xf>
    <xf numFmtId="0" fontId="7" fillId="55" borderId="26" xfId="0" applyFont="1" applyFill="1" applyBorder="1" applyAlignment="1">
      <alignment horizontal="center"/>
    </xf>
    <xf numFmtId="0" fontId="7" fillId="55" borderId="43" xfId="0" applyFont="1" applyFill="1" applyBorder="1" applyAlignment="1">
      <alignment horizontal="center"/>
    </xf>
    <xf numFmtId="0" fontId="156" fillId="69" borderId="45" xfId="0" applyFont="1" applyFill="1" applyBorder="1" applyAlignment="1">
      <alignment horizontal="center" vertical="center" wrapText="1"/>
    </xf>
    <xf numFmtId="0" fontId="156" fillId="69" borderId="33" xfId="0" applyFont="1" applyFill="1" applyBorder="1" applyAlignment="1">
      <alignment horizontal="center" vertical="center" wrapText="1"/>
    </xf>
    <xf numFmtId="0" fontId="156" fillId="69" borderId="34" xfId="0" applyFont="1" applyFill="1" applyBorder="1" applyAlignment="1">
      <alignment horizontal="center" vertical="center" wrapText="1"/>
    </xf>
    <xf numFmtId="0" fontId="157" fillId="0" borderId="19" xfId="0" applyFont="1" applyBorder="1" applyAlignment="1">
      <alignment vertical="center"/>
    </xf>
    <xf numFmtId="0" fontId="4" fillId="0" borderId="19" xfId="0" applyFont="1" applyBorder="1" applyAlignment="1">
      <alignment horizontal="left" vertical="center"/>
    </xf>
    <xf numFmtId="0" fontId="157" fillId="0" borderId="19" xfId="0" applyFont="1" applyBorder="1" applyAlignment="1">
      <alignment horizontal="center" vertical="center"/>
    </xf>
    <xf numFmtId="0" fontId="142" fillId="55" borderId="46" xfId="0" applyFont="1" applyFill="1" applyBorder="1" applyAlignment="1">
      <alignment horizontal="center"/>
    </xf>
    <xf numFmtId="0" fontId="142" fillId="55" borderId="29" xfId="0" applyFont="1" applyFill="1" applyBorder="1" applyAlignment="1">
      <alignment horizontal="center"/>
    </xf>
    <xf numFmtId="0" fontId="156" fillId="55" borderId="19" xfId="0" applyFont="1" applyFill="1" applyBorder="1" applyAlignment="1">
      <alignment vertical="center" wrapText="1"/>
    </xf>
    <xf numFmtId="0" fontId="156" fillId="55" borderId="19" xfId="0" applyFont="1" applyFill="1" applyBorder="1" applyAlignment="1">
      <alignment horizontal="left"/>
    </xf>
    <xf numFmtId="0" fontId="157" fillId="55" borderId="19" xfId="0" applyFont="1" applyFill="1" applyBorder="1" applyAlignment="1">
      <alignment horizontal="center" vertical="center"/>
    </xf>
    <xf numFmtId="49" fontId="207" fillId="55" borderId="0" xfId="0" applyNumberFormat="1" applyFont="1" applyFill="1" applyBorder="1" applyAlignment="1" quotePrefix="1">
      <alignment horizontal="left" vertical="center" wrapText="1"/>
    </xf>
    <xf numFmtId="0" fontId="82" fillId="55" borderId="19" xfId="0" applyFont="1" applyFill="1" applyBorder="1" applyAlignment="1">
      <alignment horizontal="center" wrapText="1"/>
    </xf>
    <xf numFmtId="0" fontId="147" fillId="55" borderId="21" xfId="0" applyFont="1" applyFill="1" applyBorder="1" applyAlignment="1">
      <alignment vertical="center" wrapText="1"/>
    </xf>
    <xf numFmtId="0" fontId="147" fillId="55" borderId="19" xfId="0" applyFont="1" applyFill="1" applyBorder="1" applyAlignment="1">
      <alignment vertical="center" wrapText="1"/>
    </xf>
    <xf numFmtId="0" fontId="162" fillId="55" borderId="45" xfId="0" applyFont="1" applyFill="1" applyBorder="1" applyAlignment="1">
      <alignment horizontal="center" vertical="center" wrapText="1"/>
    </xf>
    <xf numFmtId="0" fontId="162" fillId="55" borderId="33" xfId="0" applyFont="1" applyFill="1" applyBorder="1" applyAlignment="1">
      <alignment horizontal="center" vertical="center" wrapText="1"/>
    </xf>
    <xf numFmtId="0" fontId="138" fillId="55" borderId="36" xfId="0" applyFont="1" applyFill="1" applyBorder="1" applyAlignment="1">
      <alignment horizontal="center"/>
    </xf>
    <xf numFmtId="0" fontId="138" fillId="55" borderId="46" xfId="0" applyFont="1" applyFill="1" applyBorder="1" applyAlignment="1">
      <alignment horizontal="center"/>
    </xf>
    <xf numFmtId="0" fontId="138" fillId="55" borderId="29" xfId="0" applyFont="1" applyFill="1" applyBorder="1" applyAlignment="1">
      <alignment horizontal="center"/>
    </xf>
    <xf numFmtId="0" fontId="145" fillId="55" borderId="19" xfId="0" applyFont="1" applyFill="1" applyBorder="1" applyAlignment="1">
      <alignment horizontal="center" vertical="center" wrapText="1"/>
    </xf>
    <xf numFmtId="0" fontId="147" fillId="55" borderId="47" xfId="0" applyFont="1" applyFill="1" applyBorder="1" applyAlignment="1">
      <alignment vertical="center"/>
    </xf>
    <xf numFmtId="0" fontId="147" fillId="55" borderId="48" xfId="0" applyFont="1" applyFill="1" applyBorder="1" applyAlignment="1">
      <alignment vertical="center"/>
    </xf>
    <xf numFmtId="0" fontId="147" fillId="55" borderId="49" xfId="0" applyFont="1" applyFill="1" applyBorder="1" applyAlignment="1">
      <alignment vertical="center"/>
    </xf>
    <xf numFmtId="0" fontId="147" fillId="55" borderId="19" xfId="0" applyFont="1" applyFill="1" applyBorder="1" applyAlignment="1">
      <alignment horizontal="center" vertical="center" wrapText="1"/>
    </xf>
    <xf numFmtId="0" fontId="147" fillId="55" borderId="19" xfId="0" applyFont="1" applyFill="1" applyBorder="1" applyAlignment="1">
      <alignment horizontal="center" vertical="center"/>
    </xf>
    <xf numFmtId="0" fontId="147" fillId="55" borderId="50" xfId="0" applyFont="1" applyFill="1" applyBorder="1" applyAlignment="1">
      <alignment vertical="center"/>
    </xf>
    <xf numFmtId="0" fontId="147" fillId="55" borderId="51" xfId="0" applyFont="1" applyFill="1" applyBorder="1" applyAlignment="1">
      <alignment vertical="center"/>
    </xf>
    <xf numFmtId="0" fontId="147" fillId="55" borderId="52" xfId="0" applyFont="1" applyFill="1" applyBorder="1" applyAlignment="1">
      <alignment vertical="center"/>
    </xf>
    <xf numFmtId="0" fontId="147" fillId="55" borderId="53" xfId="0" applyFont="1" applyFill="1" applyBorder="1" applyAlignment="1">
      <alignment vertical="center"/>
    </xf>
    <xf numFmtId="0" fontId="147" fillId="55" borderId="0" xfId="0" applyFont="1" applyFill="1" applyBorder="1" applyAlignment="1">
      <alignment vertical="center"/>
    </xf>
    <xf numFmtId="0" fontId="147" fillId="55" borderId="54" xfId="0" applyFont="1" applyFill="1" applyBorder="1" applyAlignment="1">
      <alignment vertical="center"/>
    </xf>
    <xf numFmtId="0" fontId="145" fillId="55" borderId="19" xfId="0" applyFont="1" applyFill="1" applyBorder="1" applyAlignment="1">
      <alignment horizontal="center" vertical="center"/>
    </xf>
    <xf numFmtId="0" fontId="167" fillId="55" borderId="19" xfId="0" applyFont="1" applyFill="1" applyBorder="1" applyAlignment="1">
      <alignment horizontal="center" vertical="center"/>
    </xf>
    <xf numFmtId="0" fontId="158" fillId="55" borderId="19" xfId="0" applyFont="1" applyFill="1" applyBorder="1" applyAlignment="1">
      <alignment horizontal="center" vertical="center" wrapText="1"/>
    </xf>
    <xf numFmtId="0" fontId="158" fillId="55" borderId="19" xfId="0" applyFont="1" applyFill="1" applyBorder="1" applyAlignment="1">
      <alignment horizontal="center" vertical="center"/>
    </xf>
    <xf numFmtId="0" fontId="167" fillId="55" borderId="19" xfId="0" applyFont="1" applyFill="1" applyBorder="1" applyAlignment="1">
      <alignment horizontal="center" vertical="center" wrapText="1"/>
    </xf>
    <xf numFmtId="0" fontId="142" fillId="0" borderId="19" xfId="0" applyFont="1" applyFill="1" applyBorder="1" applyAlignment="1">
      <alignment horizontal="center" vertical="center" wrapText="1"/>
    </xf>
    <xf numFmtId="0" fontId="147" fillId="0" borderId="31" xfId="0" applyFont="1" applyFill="1" applyBorder="1" applyAlignment="1">
      <alignment horizontal="center" vertical="center" wrapText="1"/>
    </xf>
    <xf numFmtId="0" fontId="147" fillId="0" borderId="24" xfId="0" applyFont="1" applyFill="1" applyBorder="1" applyAlignment="1">
      <alignment horizontal="center" vertical="center" wrapText="1"/>
    </xf>
    <xf numFmtId="0" fontId="147" fillId="0" borderId="42" xfId="0" applyFont="1" applyFill="1" applyBorder="1" applyAlignment="1">
      <alignment horizontal="center" vertical="center" wrapText="1"/>
    </xf>
    <xf numFmtId="0" fontId="142" fillId="0" borderId="24" xfId="0" applyFont="1" applyFill="1" applyBorder="1" applyAlignment="1">
      <alignment horizontal="center" vertical="center" wrapText="1"/>
    </xf>
    <xf numFmtId="0" fontId="142" fillId="0" borderId="42" xfId="0" applyFont="1" applyFill="1" applyBorder="1" applyAlignment="1">
      <alignment horizontal="center" vertical="center" wrapText="1"/>
    </xf>
    <xf numFmtId="0" fontId="148" fillId="0" borderId="19" xfId="0" applyFont="1" applyFill="1" applyBorder="1" applyAlignment="1">
      <alignment horizontal="left" vertical="center" wrapText="1"/>
    </xf>
    <xf numFmtId="0" fontId="143" fillId="0" borderId="19" xfId="0" applyFont="1" applyFill="1" applyBorder="1" applyAlignment="1">
      <alignment horizontal="center" vertical="center" wrapText="1"/>
    </xf>
    <xf numFmtId="0" fontId="142" fillId="0" borderId="47" xfId="0" applyFont="1" applyFill="1" applyBorder="1" applyAlignment="1">
      <alignment horizontal="center" vertical="center" wrapText="1"/>
    </xf>
    <xf numFmtId="0" fontId="142" fillId="0" borderId="48" xfId="0" applyFont="1" applyFill="1" applyBorder="1" applyAlignment="1">
      <alignment horizontal="center" vertical="center" wrapText="1"/>
    </xf>
    <xf numFmtId="0" fontId="47" fillId="55" borderId="19" xfId="0" applyFont="1" applyFill="1" applyBorder="1" applyAlignment="1">
      <alignment vertical="center" wrapText="1"/>
    </xf>
    <xf numFmtId="0" fontId="119" fillId="55" borderId="0" xfId="0" applyFont="1" applyFill="1" applyAlignment="1">
      <alignment horizontal="left" wrapText="1"/>
    </xf>
    <xf numFmtId="0" fontId="95" fillId="55" borderId="0" xfId="0" applyFont="1" applyFill="1" applyAlignment="1">
      <alignment horizontal="left" wrapText="1"/>
    </xf>
    <xf numFmtId="0" fontId="95" fillId="55" borderId="0" xfId="0" applyFont="1" applyFill="1" applyAlignment="1">
      <alignment horizontal="left"/>
    </xf>
    <xf numFmtId="0" fontId="47" fillId="55" borderId="19" xfId="0" applyFont="1" applyFill="1" applyBorder="1" applyAlignment="1">
      <alignment wrapText="1"/>
    </xf>
    <xf numFmtId="0" fontId="47" fillId="55" borderId="19" xfId="0" applyFont="1" applyFill="1" applyBorder="1" applyAlignment="1">
      <alignment vertical="center"/>
    </xf>
    <xf numFmtId="0" fontId="47" fillId="55" borderId="29" xfId="0" applyFont="1" applyFill="1" applyBorder="1" applyAlignment="1">
      <alignment vertical="center" wrapText="1"/>
    </xf>
    <xf numFmtId="0" fontId="47" fillId="0" borderId="19" xfId="0" applyFont="1" applyBorder="1" applyAlignment="1">
      <alignment horizontal="center" vertical="center" wrapText="1"/>
    </xf>
    <xf numFmtId="0" fontId="47" fillId="0" borderId="19" xfId="0" applyFont="1" applyBorder="1" applyAlignment="1">
      <alignment vertical="center" wrapText="1"/>
    </xf>
    <xf numFmtId="0" fontId="40" fillId="0" borderId="19" xfId="0" applyFont="1" applyBorder="1" applyAlignment="1">
      <alignment vertical="center" wrapText="1"/>
    </xf>
    <xf numFmtId="0" fontId="138" fillId="0" borderId="0" xfId="0" applyFont="1" applyBorder="1" applyAlignment="1">
      <alignment horizontal="center"/>
    </xf>
    <xf numFmtId="0" fontId="199" fillId="0" borderId="19" xfId="0" applyFont="1" applyBorder="1" applyAlignment="1">
      <alignment horizontal="center" vertical="center"/>
    </xf>
    <xf numFmtId="0" fontId="199" fillId="0" borderId="19" xfId="0" applyFont="1" applyBorder="1" applyAlignment="1">
      <alignment horizontal="center" vertical="center" wrapText="1"/>
    </xf>
    <xf numFmtId="0" fontId="190" fillId="0" borderId="19" xfId="0" applyFont="1" applyBorder="1" applyAlignment="1">
      <alignment horizontal="center" vertical="center"/>
    </xf>
    <xf numFmtId="0" fontId="190" fillId="0" borderId="19" xfId="0" applyFont="1" applyBorder="1" applyAlignment="1">
      <alignment horizontal="center" vertical="center" wrapText="1"/>
    </xf>
    <xf numFmtId="0" fontId="138" fillId="0" borderId="41" xfId="0" applyFont="1" applyBorder="1" applyAlignment="1">
      <alignment horizontal="center"/>
    </xf>
    <xf numFmtId="0" fontId="208" fillId="0" borderId="19" xfId="0" applyFont="1" applyBorder="1" applyAlignment="1">
      <alignment vertical="center"/>
    </xf>
    <xf numFmtId="0" fontId="0" fillId="0" borderId="41" xfId="0" applyBorder="1" applyAlignment="1">
      <alignment horizontal="center"/>
    </xf>
    <xf numFmtId="0" fontId="209" fillId="0" borderId="19" xfId="0" applyFont="1" applyBorder="1" applyAlignment="1">
      <alignment vertical="center"/>
    </xf>
    <xf numFmtId="0" fontId="201" fillId="0" borderId="19" xfId="0" applyFont="1" applyBorder="1" applyAlignment="1">
      <alignment horizontal="center" vertical="center" wrapText="1"/>
    </xf>
    <xf numFmtId="0" fontId="201" fillId="0" borderId="19" xfId="0" applyFont="1" applyBorder="1" applyAlignment="1">
      <alignment vertical="center" wrapText="1"/>
    </xf>
    <xf numFmtId="0" fontId="204" fillId="0" borderId="19" xfId="0" applyFont="1" applyBorder="1" applyAlignment="1">
      <alignment horizontal="center" vertical="center" wrapText="1"/>
    </xf>
    <xf numFmtId="0" fontId="205" fillId="0" borderId="19" xfId="0" applyFont="1" applyBorder="1" applyAlignment="1">
      <alignment horizontal="center" vertical="center" wrapText="1"/>
    </xf>
    <xf numFmtId="0" fontId="204" fillId="0" borderId="19" xfId="0" applyFont="1" applyBorder="1" applyAlignment="1">
      <alignment horizontal="center" vertical="center"/>
    </xf>
    <xf numFmtId="0" fontId="202" fillId="0" borderId="19" xfId="0" applyFont="1" applyBorder="1" applyAlignment="1">
      <alignment horizontal="center" vertical="center" wrapText="1"/>
    </xf>
    <xf numFmtId="0" fontId="0" fillId="0" borderId="19" xfId="0" applyBorder="1" applyAlignment="1">
      <alignment vertical="center" wrapText="1"/>
    </xf>
    <xf numFmtId="0" fontId="202" fillId="0" borderId="19" xfId="0" applyFont="1" applyBorder="1" applyAlignment="1">
      <alignment horizontal="center" vertical="center"/>
    </xf>
    <xf numFmtId="0" fontId="202" fillId="0" borderId="19" xfId="0" applyFont="1" applyBorder="1" applyAlignment="1">
      <alignment vertical="center" wrapText="1"/>
    </xf>
  </cellXfs>
  <cellStyles count="212">
    <cellStyle name="Normal" xfId="0"/>
    <cellStyle name="20% - Accent1" xfId="15"/>
    <cellStyle name="20% - Accent1 2" xfId="16"/>
    <cellStyle name="20% - Accent1 2 2" xfId="17"/>
    <cellStyle name="20% - Accent1 2 2 2" xfId="18"/>
    <cellStyle name="20% - Accent1 2 3" xfId="19"/>
    <cellStyle name="20% - Accent2" xfId="20"/>
    <cellStyle name="20% - Accent2 2" xfId="21"/>
    <cellStyle name="20% - Accent2 2 2" xfId="22"/>
    <cellStyle name="20% - Accent2 2 2 2" xfId="23"/>
    <cellStyle name="20% - Accent2 2 3" xfId="24"/>
    <cellStyle name="20% - Accent3" xfId="25"/>
    <cellStyle name="20% - Accent3 2" xfId="26"/>
    <cellStyle name="20% - Accent3 2 2" xfId="27"/>
    <cellStyle name="20% - Accent3 2 2 2" xfId="28"/>
    <cellStyle name="20% - Accent3 2 3" xfId="29"/>
    <cellStyle name="20% - Accent4" xfId="30"/>
    <cellStyle name="20% - Accent4 2" xfId="31"/>
    <cellStyle name="20% - Accent4 2 2" xfId="32"/>
    <cellStyle name="20% - Accent4 2 2 2" xfId="33"/>
    <cellStyle name="20% - Accent4 2 3" xfId="34"/>
    <cellStyle name="20% - Accent5" xfId="35"/>
    <cellStyle name="20% - Accent5 2" xfId="36"/>
    <cellStyle name="20% - Accent5 2 2" xfId="37"/>
    <cellStyle name="20% - Accent5 2 2 2" xfId="38"/>
    <cellStyle name="20% - Accent5 2 3" xfId="39"/>
    <cellStyle name="20% - Accent6" xfId="40"/>
    <cellStyle name="20% - Accent6 2" xfId="41"/>
    <cellStyle name="20% - Accent6 2 2" xfId="42"/>
    <cellStyle name="20% - Accent6 2 2 2" xfId="43"/>
    <cellStyle name="20% - Accent6 2 3" xfId="44"/>
    <cellStyle name="40% - Accent1" xfId="45"/>
    <cellStyle name="40% - Accent1 2" xfId="46"/>
    <cellStyle name="40% - Accent1 2 2" xfId="47"/>
    <cellStyle name="40% - Accent1 2 2 2" xfId="48"/>
    <cellStyle name="40% - Accent1 2 3" xfId="49"/>
    <cellStyle name="40% - Accent2" xfId="50"/>
    <cellStyle name="40% - Accent2 2" xfId="51"/>
    <cellStyle name="40% - Accent2 2 2" xfId="52"/>
    <cellStyle name="40% - Accent2 2 2 2" xfId="53"/>
    <cellStyle name="40% - Accent2 2 3" xfId="54"/>
    <cellStyle name="40% - Accent3" xfId="55"/>
    <cellStyle name="40% - Accent3 2" xfId="56"/>
    <cellStyle name="40% - Accent3 2 2" xfId="57"/>
    <cellStyle name="40% - Accent3 2 2 2" xfId="58"/>
    <cellStyle name="40% - Accent3 2 3" xfId="59"/>
    <cellStyle name="40% - Accent4" xfId="60"/>
    <cellStyle name="40% - Accent4 2" xfId="61"/>
    <cellStyle name="40% - Accent4 2 2" xfId="62"/>
    <cellStyle name="40% - Accent4 2 2 2" xfId="63"/>
    <cellStyle name="40% - Accent4 2 3" xfId="64"/>
    <cellStyle name="40% - Accent5" xfId="65"/>
    <cellStyle name="40% - Accent5 2" xfId="66"/>
    <cellStyle name="40% - Accent5 2 2" xfId="67"/>
    <cellStyle name="40% - Accent5 2 2 2" xfId="68"/>
    <cellStyle name="40% - Accent5 2 3" xfId="69"/>
    <cellStyle name="40% - Accent6" xfId="70"/>
    <cellStyle name="40% - Accent6 2" xfId="71"/>
    <cellStyle name="40% - Accent6 2 2" xfId="72"/>
    <cellStyle name="40% - Accent6 2 2 2" xfId="73"/>
    <cellStyle name="40% - Accent6 2 3" xfId="74"/>
    <cellStyle name="60% - Accent1" xfId="75"/>
    <cellStyle name="60% - Accent1 2" xfId="76"/>
    <cellStyle name="60% - Accent2" xfId="77"/>
    <cellStyle name="60% - Accent2 2" xfId="78"/>
    <cellStyle name="60% - Accent3" xfId="79"/>
    <cellStyle name="60% - Accent3 2" xfId="80"/>
    <cellStyle name="60% - Accent4" xfId="81"/>
    <cellStyle name="60% - Accent4 2" xfId="82"/>
    <cellStyle name="60% - Accent5" xfId="83"/>
    <cellStyle name="60% - Accent5 2" xfId="84"/>
    <cellStyle name="60% - Accent6" xfId="85"/>
    <cellStyle name="60% - Accent6 2" xfId="86"/>
    <cellStyle name="Accent1" xfId="87"/>
    <cellStyle name="Accent1 2" xfId="88"/>
    <cellStyle name="Accent2" xfId="89"/>
    <cellStyle name="Accent2 2" xfId="90"/>
    <cellStyle name="Accent3" xfId="91"/>
    <cellStyle name="Accent3 2" xfId="92"/>
    <cellStyle name="Accent4" xfId="93"/>
    <cellStyle name="Accent4 2" xfId="94"/>
    <cellStyle name="Accent5" xfId="95"/>
    <cellStyle name="Accent5 2" xfId="96"/>
    <cellStyle name="Accent6" xfId="97"/>
    <cellStyle name="Accent6 2" xfId="98"/>
    <cellStyle name="Bad" xfId="99"/>
    <cellStyle name="Bad 2" xfId="100"/>
    <cellStyle name="Calculation" xfId="101"/>
    <cellStyle name="Calculation 2" xfId="102"/>
    <cellStyle name="Check Cell" xfId="103"/>
    <cellStyle name="Check Cell 2" xfId="104"/>
    <cellStyle name="Chuẩn 2" xfId="105"/>
    <cellStyle name="Comma" xfId="106"/>
    <cellStyle name="Comma [0]" xfId="107"/>
    <cellStyle name="Comma 10" xfId="108"/>
    <cellStyle name="Comma 10 2" xfId="109"/>
    <cellStyle name="Comma 2" xfId="110"/>
    <cellStyle name="Comma 2 2" xfId="111"/>
    <cellStyle name="Comma 2 3" xfId="112"/>
    <cellStyle name="Comma 2 4" xfId="113"/>
    <cellStyle name="Comma 2 5" xfId="114"/>
    <cellStyle name="Comma 2 6" xfId="115"/>
    <cellStyle name="Comma 2 7" xfId="116"/>
    <cellStyle name="Comma 3" xfId="117"/>
    <cellStyle name="Comma 3 2" xfId="118"/>
    <cellStyle name="Comma 4" xfId="119"/>
    <cellStyle name="Comma 5" xfId="120"/>
    <cellStyle name="Comma 5 2" xfId="121"/>
    <cellStyle name="Comma 5 2 2" xfId="122"/>
    <cellStyle name="Comma 5 3" xfId="123"/>
    <cellStyle name="Comma 6" xfId="124"/>
    <cellStyle name="Comma 6 2" xfId="125"/>
    <cellStyle name="Comma 7" xfId="126"/>
    <cellStyle name="Comma 7 2" xfId="127"/>
    <cellStyle name="Comma 8" xfId="128"/>
    <cellStyle name="Comma 8 2" xfId="129"/>
    <cellStyle name="Comma 8 2 2" xfId="130"/>
    <cellStyle name="Comma 8 3" xfId="131"/>
    <cellStyle name="Comma 8 3 2" xfId="132"/>
    <cellStyle name="Comma 8 4" xfId="133"/>
    <cellStyle name="Comma 9" xfId="134"/>
    <cellStyle name="Comma 9 2" xfId="135"/>
    <cellStyle name="Currency" xfId="136"/>
    <cellStyle name="Currency [0]" xfId="137"/>
    <cellStyle name="Currency 2" xfId="138"/>
    <cellStyle name="Dấu phẩy 2" xfId="139"/>
    <cellStyle name="Excel Built-in Normal" xfId="140"/>
    <cellStyle name="Explanatory Text" xfId="141"/>
    <cellStyle name="Explanatory Text 2" xfId="142"/>
    <cellStyle name="Followed Hyperlink" xfId="143"/>
    <cellStyle name="Good" xfId="144"/>
    <cellStyle name="Good 2" xfId="145"/>
    <cellStyle name="Heading 1" xfId="146"/>
    <cellStyle name="Heading 1 2" xfId="147"/>
    <cellStyle name="Heading 2" xfId="148"/>
    <cellStyle name="Heading 2 2" xfId="149"/>
    <cellStyle name="Heading 3" xfId="150"/>
    <cellStyle name="Heading 3 2" xfId="151"/>
    <cellStyle name="Heading 4" xfId="152"/>
    <cellStyle name="Heading 4 2" xfId="153"/>
    <cellStyle name="Hyperlink" xfId="154"/>
    <cellStyle name="Hyperlink 2" xfId="155"/>
    <cellStyle name="Hyperlink 2 2" xfId="156"/>
    <cellStyle name="Hyperlink 3" xfId="157"/>
    <cellStyle name="Input" xfId="158"/>
    <cellStyle name="Input 2" xfId="159"/>
    <cellStyle name="Linked Cell" xfId="160"/>
    <cellStyle name="Linked Cell 2" xfId="161"/>
    <cellStyle name="Neutral" xfId="162"/>
    <cellStyle name="Neutral 2" xfId="163"/>
    <cellStyle name="Normal 10" xfId="164"/>
    <cellStyle name="Normal 11" xfId="165"/>
    <cellStyle name="Normal 11 2" xfId="166"/>
    <cellStyle name="Normal 12" xfId="167"/>
    <cellStyle name="Normal 2" xfId="168"/>
    <cellStyle name="Normal 2 2" xfId="169"/>
    <cellStyle name="Normal 2 2 2" xfId="170"/>
    <cellStyle name="Normal 2 2 2 2" xfId="171"/>
    <cellStyle name="Normal 2 2 3" xfId="172"/>
    <cellStyle name="Normal 2 3" xfId="173"/>
    <cellStyle name="Normal 2 3 2" xfId="174"/>
    <cellStyle name="Normal 2 3 2 2" xfId="175"/>
    <cellStyle name="Normal 2 3 3" xfId="176"/>
    <cellStyle name="Normal 2 4" xfId="177"/>
    <cellStyle name="Normal 2 4 2" xfId="178"/>
    <cellStyle name="Normal 2 5" xfId="179"/>
    <cellStyle name="Normal 2 5 2" xfId="180"/>
    <cellStyle name="Normal 2 6" xfId="181"/>
    <cellStyle name="Normal 2_PL6_Thong ke cac CTCN dang hoat dong_Phu Tho" xfId="182"/>
    <cellStyle name="Normal 3" xfId="183"/>
    <cellStyle name="Normal 4" xfId="184"/>
    <cellStyle name="Normal 5" xfId="185"/>
    <cellStyle name="Normal 6" xfId="186"/>
    <cellStyle name="Normal 6 2" xfId="187"/>
    <cellStyle name="Normal 7" xfId="188"/>
    <cellStyle name="Normal 7 2" xfId="189"/>
    <cellStyle name="Normal 7 2 2" xfId="190"/>
    <cellStyle name="Normal 7 2 2 2" xfId="191"/>
    <cellStyle name="Normal 7 2 3" xfId="192"/>
    <cellStyle name="Normal 7_MG" xfId="193"/>
    <cellStyle name="Normal 8" xfId="194"/>
    <cellStyle name="Normal 8 2" xfId="195"/>
    <cellStyle name="Normal 9" xfId="196"/>
    <cellStyle name="Normal_Bieu mau (CV )" xfId="197"/>
    <cellStyle name="Normal_Sheet1" xfId="198"/>
    <cellStyle name="Normal_XDCB-SoNNPTNT (2 bieu)" xfId="199"/>
    <cellStyle name="Note" xfId="200"/>
    <cellStyle name="Note 2" xfId="201"/>
    <cellStyle name="Note 2 2" xfId="202"/>
    <cellStyle name="Note 2 2 2" xfId="203"/>
    <cellStyle name="Note 2 3" xfId="204"/>
    <cellStyle name="Output" xfId="205"/>
    <cellStyle name="Output 2" xfId="206"/>
    <cellStyle name="Percent" xfId="207"/>
    <cellStyle name="Percent 2" xfId="208"/>
    <cellStyle name="Percent 2 2" xfId="209"/>
    <cellStyle name="Percent 2 3" xfId="210"/>
    <cellStyle name="Percent 3" xfId="211"/>
    <cellStyle name="Percent 4" xfId="212"/>
    <cellStyle name="Percent 4 2" xfId="213"/>
    <cellStyle name="Percent 5" xfId="214"/>
    <cellStyle name="Percent 5 2" xfId="215"/>
    <cellStyle name="Percent 6" xfId="216"/>
    <cellStyle name="Percent 7" xfId="217"/>
    <cellStyle name="Percent 7 2" xfId="218"/>
    <cellStyle name="Phần trăm 2" xfId="219"/>
    <cellStyle name="Title" xfId="220"/>
    <cellStyle name="Title 2" xfId="221"/>
    <cellStyle name="Total" xfId="222"/>
    <cellStyle name="Total 2" xfId="223"/>
    <cellStyle name="Warning Text" xfId="224"/>
    <cellStyle name="Warning Text 2" xfId="22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onongnghiep.hoabinh.gov.vn/vanbanphapquy/van" TargetMode="External" /><Relationship Id="rId2" Type="http://schemas.openxmlformats.org/officeDocument/2006/relationships/hyperlink" Target="http://sonongnghiep.hoabinh.gov.vn/vanbanphapquy" TargetMode="External" /><Relationship Id="rId3" Type="http://schemas.openxmlformats.org/officeDocument/2006/relationships/hyperlink" Target="http://snnptnt.binhthuan.gov.vn/wps/portal/home/tintuc/!ut/p/c5/04_SB8K8xLLM9MSSzPy8xBz9CP0os3hfRxMDTyNnA3cLPzdDA88woxBfc89gQx9zA6B8JE75AD8TArrDQfbh1w-SN8ABHA30_Tzyc1P1C3IjDLJMHBUBdZF4Bg!!/dl3/d3/L3dDb0EvUU5RTGtBISEvWUZSdndBISEvNl9NQTQwSTJDMEc4TkYxMElWMlR" TargetMode="External" /><Relationship Id="rId4" Type="http://schemas.openxmlformats.org/officeDocument/2006/relationships/hyperlink" Target="http://sonnptnt.laichau.gov.vn/" TargetMode="External" /><Relationship Id="rId5" Type="http://schemas.openxmlformats.org/officeDocument/2006/relationships/hyperlink" Target="http://snnptnt.dienbien.gov.vn/portal/Pages/2019-1-15/Bao-cao-ket-qua-thuc-hien-Chuong-trinh-Mo-rong-quyuvnpxr.aspx" TargetMode="External" /><Relationship Id="rId6" Type="http://schemas.openxmlformats.org/officeDocument/2006/relationships/hyperlink" Target="http://sonn.langson.gov.vn/en/node/3658" TargetMode="External" /><Relationship Id="rId7" Type="http://schemas.openxmlformats.org/officeDocument/2006/relationships/hyperlink" Target="http://sonn.langson.gov.vn/en/node/3554" TargetMode="External" /><Relationship Id="rId8" Type="http://schemas.openxmlformats.org/officeDocument/2006/relationships/hyperlink" Target="https://snnptnt.hagiang.gov.vn/van-ban?itemId=13782" TargetMode="External" /><Relationship Id="rId9" Type="http://schemas.openxmlformats.org/officeDocument/2006/relationships/hyperlink" Target="https://snnptnt.hagiang.gov.vn/van-ban?itemId=14200" TargetMode="External" /><Relationship Id="rId10" Type="http://schemas.openxmlformats.org/officeDocument/2006/relationships/hyperlink" Target="http://sonongnghiep.caobang.gov.vn/node/640442" TargetMode="External" /><Relationship Id="rId11" Type="http://schemas.openxmlformats.org/officeDocument/2006/relationships/hyperlink" Target="http://sonongnghiep.caobang.gov.vn/node/" TargetMode="External" /><Relationship Id="rId12" Type="http://schemas.openxmlformats.org/officeDocument/2006/relationships/hyperlink" Target="https://snnptnt.bacgiang.gov.vn/chi-tiet-tin-tuc/-/asset_publisher/Mx8P0qYgvZWv/content/ke-hoach-chuong-trinh-mo-rong-quy-mo-ve-sinh-va-nuoc-sach-nong-thon-dua-tren-ket-qua-tinh-bac-giang-nam-2019" TargetMode="External" /><Relationship Id="rId13" Type="http://schemas.openxmlformats.org/officeDocument/2006/relationships/hyperlink" Target="https://snnptnt.bacgiang.gov.vn/chi-tiet-tin-tuc/-/asset_publisher/Mx8P0qYgvZWv/content/ket-qua-thuc-hien-chuong-trinh-mo-rong-quy-mo-ve-sinh-va-nuoc-sach-nong-thon-dua-tren-ket-qua-vay-von-wb-tinh-bac-giang-nam-2019" TargetMode="External" /><Relationship Id="rId14" Type="http://schemas.openxmlformats.org/officeDocument/2006/relationships/hyperlink" Target="http://sonongnghiep.hoabinh.gov.vn/vanbanphapquy/van%20bancuatinh." TargetMode="External" /><Relationship Id="rId15" Type="http://schemas.openxmlformats.org/officeDocument/2006/relationships/hyperlink" Target="http://sonongnghiep.hoabinh.gov.vn/vanbanphapquy/van%20bancuatinh." TargetMode="External" /><Relationship Id="rId16" Type="http://schemas.openxmlformats.org/officeDocument/2006/relationships/hyperlink" Target="https://snnptnt.laocai.gov.vn/snnptnt/1244/28028/54862/390288/Bao-cao/Bao-cao-so-10-BC-BC-UBND-Bao-cao-ket-qua-thuc-hien-Chuong-trinh-Mo-rong-quy-mo-ve-sinh-va-nuoc-sach-nong-thon-dua-tren-ket-qua-nam-2019-tai-tinh-Lao-Cai-.aspx" TargetMode="External" /><Relationship Id="rId17" Type="http://schemas.openxmlformats.org/officeDocument/2006/relationships/hyperlink" Target="http://w3.lamdong.gov.vn/vi-VN/a/sonnptnt/vanban/Lists/VB%20QPPL/Attachments/1524/994_1.pdf" TargetMode="External" /><Relationship Id="rId18" Type="http://schemas.openxmlformats.org/officeDocument/2006/relationships/hyperlink" Target="https://daknong.gov.vn/van-ban-dieu-hanh?p_p_id=400_WAR_portalvanbandieuhanhportlet&amp;p_p_lifecycle=0&amp;p_p_state=normal&amp;p_p_mode=view&amp;p_p_col_id=column-1&amp;p_p_col_count=1&amp;_400_WAR_portalvanbandieuhanhportlet_id=10940&amp;_400_WAR_portalvanbandieuhanhportlet_mvcPath=%2Fhtml%2Fportlet%2Flist%2Fview_detail.jsp" TargetMode="External" /><Relationship Id="rId19" Type="http://schemas.openxmlformats.org/officeDocument/2006/relationships/hyperlink" Target="https://snnptnt.daknong.gov.vn/" TargetMode="External" /><Relationship Id="rId20" Type="http://schemas.openxmlformats.org/officeDocument/2006/relationships/hyperlink" Target="http://nnptnt.daklak.gov.vn/upload/baiviet/copy-of-q982-757.pdf" TargetMode="External" /><Relationship Id="rId21" Type="http://schemas.openxmlformats.org/officeDocument/2006/relationships/hyperlink" Target="http://www.lamdong.gov.vn/vi-VN/a/sonnptnt/mltin/tth/Pages/TH%C3%94NGTINM%E1%BB%98TS%E1%BB%90V%C4%82NB%E1%BA%A2NTRI%E1%BB%82NKHAIHO%E1%BA%A0T%C4%90%E1%BB%98NGCH%C6%AF%C6%A0NGTR%C3%8CNHM%E1%BB%9ER%E1%BB%98NGQUYM%C3%94V%E1%BB%86SINHV%C3%80N%C6%AF%E1%BB%9ACS%E1%BA%A0CHN%C3%94NGTH%C3%94ND%E1%BB%B0ATR%C3%8ANK%E1%BA%BETQU%E1%BA%A2TR%C3%8AN%C4%90%E1%BB%8AAB%C3%80NT%E1%BB%88NHL%C3%82M%C4%90%E1%BB%92NG.aspx" TargetMode="External" /><Relationship Id="rId22" Type="http://schemas.openxmlformats.org/officeDocument/2006/relationships/hyperlink" Target="http://w3.lamdong.gov.vn/vi-VN/a/sonnptnt/mltin/tth/Pages/B%C3%A1oc%C3%A1oK%E1%BA%BFtqu%E1%BA%A3c%C3%B4ngtr%C3%ACnhm%E1%BB%9Fr%E1%BB%99ngquym%C3%B4v%E1%BB%87sinhv%C3%A0n%C6%B0%E1%BB%9Bcs%E1%BA%A1chn%C3%B4ngth%C3%B4nd%E1%BB%B1atr%C3%AAnk%E1%BA%BFtqu%E1%BA%A3.aspx" TargetMode="External" /><Relationship Id="rId23" Type="http://schemas.openxmlformats.org/officeDocument/2006/relationships/hyperlink" Target="http://sonnptnt.laichau.gov.vn/" TargetMode="External" /><Relationship Id="rId24" Type="http://schemas.openxmlformats.org/officeDocument/2006/relationships/hyperlink" Target="http://syt.kontum.gov.vn/VBDetail.aspx?idVB=640" TargetMode="External" /><Relationship Id="rId25" Type="http://schemas.openxmlformats.org/officeDocument/2006/relationships/hyperlink" Target="http://snnptnt.binhthuan.gov.vn/wps/portal/home/tintuc/!ut/p/c5/04_SB8K8xLLM9MSSzPy8xBz9CP0os3hfRxMDTyNnA3cLPzdDA88woxBfc89gQx9zA6B8JE75AD8TArrDQfbh1w-SN8ABHA30_Tzyc1P1C3IjDLJMHBUBdZF4Bg!!/dl3/d3/L3dDb0EvUU5RTGtBISEvWUZSdndBISEvNl9NQTQwSTJDMEc4TkYxMElWMlR" TargetMode="External" /><Relationship Id="rId26" Type="http://schemas.openxmlformats.org/officeDocument/2006/relationships/hyperlink" Target="http://sonongnghiep.sonla.gov.vn/1296/31332/67510/545199/van-ban-nuoc-sach-va-vsmt-nong-thon/ke-hoach-truyen-thong-thay-doi-hanh-vi-hop-phan-cap-nuoc-nam-2019-tinh-son-la" TargetMode="External" /><Relationship Id="rId27" Type="http://schemas.openxmlformats.org/officeDocument/2006/relationships/hyperlink" Target="http://sonongnghiep.sonla.gov.vn/1296/31332/67510/545199/van-ban-nuoc-sach-va-vsmt-nong-thon/ke-hoach-truyen-thong-thay-doi-hanh-vi-hop-phan-cap-nuoc-nam-2019-tinh-son-la" TargetMode="External" /><Relationship Id="rId28" Type="http://schemas.openxmlformats.org/officeDocument/2006/relationships/hyperlink" Target="http://sonongnghiep.sonla.gov.vn/1296/31332/67510/545199/van-ban-nuoc-sach-va-vsmt-nong-thon/ke-hoach-truyen-thong-thay-doi-hanh-vi-hop-phan-cap-nuoc-nam-2019-tinh-son-la" TargetMode="External" /><Relationship Id="rId29" Type="http://schemas.openxmlformats.org/officeDocument/2006/relationships/hyperlink" Target="http://nnptnt.daklak.gov.vn/tin-tuc-su-kien/bao-cao-cap-nhat-so-lieu-bao-cao-chuong-trinh-mo-rong-quy-mo-ve-sinh-va-nuoc-sach-nong-thon-dua-tren-ket-qua-vay-von-ngan-hang-the-gioi-nam-2019.html" TargetMode="External" /><Relationship Id="rId30" Type="http://schemas.openxmlformats.org/officeDocument/2006/relationships/hyperlink" Target="http://www.snntuyenquang.gov.vn/van-ban/van-ban-phap-quy/phan-loai/nuoc-sach-vsmt-nt.html" TargetMode="External" /><Relationship Id="rId31" Type="http://schemas.openxmlformats.org/officeDocument/2006/relationships/hyperlink" Target="http://www.snntuyenquang.gov.vn/van-ban/van-ban-phap-quy/phan-loai/nuoc-sach-vsmt-nt.html" TargetMode="External" /><Relationship Id="rId32" Type="http://schemas.openxmlformats.org/officeDocument/2006/relationships/hyperlink" Target="http://snnptnt.dienbien.gov.vn/portal/Pages/2019-5-22/Ke-hoach-tang-cuong-nang-luc-chuong-trinh-Mo-rong-07ehpn.aspx" TargetMode="External" /><Relationship Id="rId33" Type="http://schemas.openxmlformats.org/officeDocument/2006/relationships/hyperlink" Target="http://snnptnt.dienbien.gov.vn/portal/Pages/2020-2-6/Ket-qua-thuc-hien-Chuong-trinh-mo-rong-quy-mo-ve-smyn8if.aspx" TargetMode="External" /><Relationship Id="rId3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G211"/>
  <sheetViews>
    <sheetView tabSelected="1" zoomScalePageLayoutView="0" workbookViewId="0" topLeftCell="A28">
      <selection activeCell="H30" sqref="H30"/>
    </sheetView>
  </sheetViews>
  <sheetFormatPr defaultColWidth="9.140625" defaultRowHeight="15"/>
  <cols>
    <col min="1" max="1" width="9.140625" style="208" customWidth="1"/>
    <col min="2" max="2" width="53.28125" style="208" customWidth="1"/>
    <col min="3" max="3" width="13.140625" style="783" customWidth="1"/>
    <col min="4" max="4" width="12.8515625" style="783" customWidth="1"/>
    <col min="5" max="5" width="11.140625" style="219" customWidth="1"/>
    <col min="6" max="6" width="9.00390625" style="208" customWidth="1"/>
    <col min="7" max="7" width="12.00390625" style="208" bestFit="1" customWidth="1"/>
    <col min="8" max="16384" width="9.140625" style="208" customWidth="1"/>
  </cols>
  <sheetData>
    <row r="1" spans="2:6" ht="70.5" customHeight="1">
      <c r="B1" s="975" t="s">
        <v>532</v>
      </c>
      <c r="C1" s="975"/>
      <c r="D1" s="975"/>
      <c r="E1" s="975"/>
      <c r="F1" s="92"/>
    </row>
    <row r="2" spans="2:5" s="89" customFormat="1" ht="34.5" customHeight="1">
      <c r="B2" s="976" t="s">
        <v>533</v>
      </c>
      <c r="C2" s="976"/>
      <c r="D2" s="976"/>
      <c r="E2" s="976"/>
    </row>
    <row r="3" spans="2:6" s="209" customFormat="1" ht="26.25" customHeight="1">
      <c r="B3" s="977" t="s">
        <v>534</v>
      </c>
      <c r="C3" s="977" t="s">
        <v>535</v>
      </c>
      <c r="D3" s="978"/>
      <c r="E3" s="978"/>
      <c r="F3" s="90"/>
    </row>
    <row r="4" spans="2:6" s="209" customFormat="1" ht="26.25" customHeight="1">
      <c r="B4" s="978"/>
      <c r="C4" s="979" t="s">
        <v>536</v>
      </c>
      <c r="D4" s="969" t="s">
        <v>45</v>
      </c>
      <c r="E4" s="969"/>
      <c r="F4" s="90"/>
    </row>
    <row r="5" spans="2:6" s="209" customFormat="1" ht="36" customHeight="1">
      <c r="B5" s="978"/>
      <c r="C5" s="980"/>
      <c r="D5" s="779" t="s">
        <v>537</v>
      </c>
      <c r="E5" s="91" t="s">
        <v>538</v>
      </c>
      <c r="F5" s="494" t="s">
        <v>284</v>
      </c>
    </row>
    <row r="6" spans="2:6" s="209" customFormat="1" ht="40.5" customHeight="1">
      <c r="B6" s="734" t="s">
        <v>539</v>
      </c>
      <c r="C6" s="735">
        <v>21</v>
      </c>
      <c r="D6" s="735">
        <v>20</v>
      </c>
      <c r="E6" s="735">
        <f>D6/C6*100</f>
        <v>95.23809523809523</v>
      </c>
      <c r="F6" s="736"/>
    </row>
    <row r="7" spans="2:7" s="209" customFormat="1" ht="20.25" customHeight="1">
      <c r="B7" s="734" t="s">
        <v>540</v>
      </c>
      <c r="C7" s="735">
        <f>C19+C28+C37+C45+C54+C63+C72+C81+C90+C99+C108+C117+C126+C135+C144+C153+C162+C171+C180</f>
        <v>179</v>
      </c>
      <c r="D7" s="735">
        <f>D19+D28+D37+D45+D54+D63+D72+D81+D90+D99+D108+D117+D126+D135+D144+D153+D162+D171+D180+D189+D198</f>
        <v>251</v>
      </c>
      <c r="E7" s="735">
        <f>D7/C7*100</f>
        <v>140.22346368715085</v>
      </c>
      <c r="F7" s="737"/>
      <c r="G7" s="857"/>
    </row>
    <row r="8" spans="2:7" s="209" customFormat="1" ht="36.75" customHeight="1">
      <c r="B8" s="734" t="s">
        <v>541</v>
      </c>
      <c r="C8" s="735">
        <f>C20+C29+C38+C46+C55+C64+C73+C82+C91+C100+C109+C118+C127+C136+C145+C154+C163+C172+C181+C190+C199</f>
        <v>88623</v>
      </c>
      <c r="D8" s="735">
        <f>D20+D29+D38+D46+D55+D64+D73+D82+D91+D100+D109+D118+D127+D136+D145+D154+D163+D172+D181</f>
        <v>68227</v>
      </c>
      <c r="E8" s="735">
        <f>D8/C8*100</f>
        <v>76.98565835054106</v>
      </c>
      <c r="F8" s="736"/>
      <c r="G8" s="857"/>
    </row>
    <row r="9" spans="2:7" s="209" customFormat="1" ht="35.25" customHeight="1">
      <c r="B9" s="734" t="s">
        <v>542</v>
      </c>
      <c r="C9" s="735">
        <f>C21+C30+C39+C47+C56+C65+C74+C83+C92+C101+C110+C119+C128+C137+C146+C155+C164+C173+C182</f>
        <v>7568</v>
      </c>
      <c r="D9" s="735">
        <f>D21+D30+D39+D47+D56+D65+D74+D83+D92+D101+D110+D119+D128+D137+D146+D155+D164+D173+D182</f>
        <v>7597</v>
      </c>
      <c r="E9" s="735">
        <f>D9/C9*100</f>
        <v>100.38319238900635</v>
      </c>
      <c r="F9" s="736"/>
      <c r="G9" s="857"/>
    </row>
    <row r="10" spans="2:6" s="209" customFormat="1" ht="66" customHeight="1">
      <c r="B10" s="734" t="s">
        <v>543</v>
      </c>
      <c r="C10" s="735">
        <f>C22+C31+C40+C48+C57+C66+C75+C84+C93+C102+C111+C120+C129+C138+C147+C156+C165+C174+C183</f>
        <v>36</v>
      </c>
      <c r="D10" s="735">
        <f>D22+D31+D40+D48+D57+D66+D75+D84+D93+D102+D111+D120+D129+D138+D147+J89+D165+D174+D183+D192+D201</f>
        <v>27</v>
      </c>
      <c r="E10" s="735">
        <f>D10/C10*100</f>
        <v>75</v>
      </c>
      <c r="F10" s="736"/>
    </row>
    <row r="11" spans="2:7" s="209" customFormat="1" ht="42.75" customHeight="1">
      <c r="B11" s="734" t="s">
        <v>544</v>
      </c>
      <c r="C11" s="735">
        <v>43</v>
      </c>
      <c r="D11" s="735">
        <v>43</v>
      </c>
      <c r="E11" s="735">
        <v>100</v>
      </c>
      <c r="F11" s="736"/>
      <c r="G11" s="857"/>
    </row>
    <row r="12" spans="2:6" s="209" customFormat="1" ht="42.75" customHeight="1">
      <c r="B12" s="734" t="s">
        <v>545</v>
      </c>
      <c r="C12" s="735">
        <v>21</v>
      </c>
      <c r="D12" s="735">
        <v>20</v>
      </c>
      <c r="E12" s="735">
        <f>D12/C12*100</f>
        <v>95.23809523809523</v>
      </c>
      <c r="F12" s="736"/>
    </row>
    <row r="13" spans="2:6" s="209" customFormat="1" ht="16.5" customHeight="1">
      <c r="B13" s="738"/>
      <c r="C13" s="841"/>
      <c r="D13" s="841"/>
      <c r="E13" s="739"/>
      <c r="F13" s="736"/>
    </row>
    <row r="14" spans="2:6" s="209" customFormat="1" ht="16.5">
      <c r="B14" s="970" t="s">
        <v>546</v>
      </c>
      <c r="C14" s="970" t="s">
        <v>535</v>
      </c>
      <c r="D14" s="970"/>
      <c r="E14" s="970"/>
      <c r="F14" s="736"/>
    </row>
    <row r="15" spans="2:6" s="209" customFormat="1" ht="23.25" customHeight="1">
      <c r="B15" s="970"/>
      <c r="C15" s="971" t="s">
        <v>536</v>
      </c>
      <c r="D15" s="972" t="s">
        <v>45</v>
      </c>
      <c r="E15" s="972"/>
      <c r="F15" s="736"/>
    </row>
    <row r="16" spans="2:6" s="209" customFormat="1" ht="35.25" customHeight="1">
      <c r="B16" s="970"/>
      <c r="C16" s="971"/>
      <c r="D16" s="740" t="s">
        <v>537</v>
      </c>
      <c r="E16" s="740" t="s">
        <v>538</v>
      </c>
      <c r="F16" s="736"/>
    </row>
    <row r="17" spans="2:6" s="209" customFormat="1" ht="16.5">
      <c r="B17" s="738" t="s">
        <v>927</v>
      </c>
      <c r="C17" s="842"/>
      <c r="D17" s="740"/>
      <c r="E17" s="740"/>
      <c r="F17" s="736"/>
    </row>
    <row r="18" spans="2:6" s="209" customFormat="1" ht="31.5">
      <c r="B18" s="500" t="s">
        <v>920</v>
      </c>
      <c r="C18" s="753">
        <v>1</v>
      </c>
      <c r="D18" s="753">
        <v>1</v>
      </c>
      <c r="E18" s="735">
        <f aca="true" t="shared" si="0" ref="E18:E24">D18/C18*100</f>
        <v>100</v>
      </c>
      <c r="F18" s="736"/>
    </row>
    <row r="19" spans="2:6" s="209" customFormat="1" ht="16.5">
      <c r="B19" s="500" t="s">
        <v>921</v>
      </c>
      <c r="C19" s="753">
        <v>5</v>
      </c>
      <c r="D19" s="843">
        <v>11</v>
      </c>
      <c r="E19" s="735">
        <v>200</v>
      </c>
      <c r="F19" s="734"/>
    </row>
    <row r="20" spans="2:6" s="209" customFormat="1" ht="47.25">
      <c r="B20" s="500" t="s">
        <v>922</v>
      </c>
      <c r="C20" s="844">
        <v>7300</v>
      </c>
      <c r="D20" s="753">
        <v>1467</v>
      </c>
      <c r="E20" s="735">
        <f t="shared" si="0"/>
        <v>20.095890410958905</v>
      </c>
      <c r="F20" s="736"/>
    </row>
    <row r="21" spans="2:6" s="209" customFormat="1" ht="31.5">
      <c r="B21" s="500" t="s">
        <v>923</v>
      </c>
      <c r="C21" s="845">
        <v>0</v>
      </c>
      <c r="D21" s="845">
        <v>0</v>
      </c>
      <c r="E21" s="735">
        <v>0</v>
      </c>
      <c r="F21" s="736"/>
    </row>
    <row r="22" spans="2:6" s="209" customFormat="1" ht="78.75">
      <c r="B22" s="500" t="s">
        <v>924</v>
      </c>
      <c r="C22" s="753">
        <v>2</v>
      </c>
      <c r="D22" s="753">
        <v>2</v>
      </c>
      <c r="E22" s="735">
        <v>0</v>
      </c>
      <c r="F22" s="736"/>
    </row>
    <row r="23" spans="2:6" s="209" customFormat="1" ht="31.5">
      <c r="B23" s="500" t="s">
        <v>925</v>
      </c>
      <c r="C23" s="753">
        <v>2</v>
      </c>
      <c r="D23" s="753">
        <v>2</v>
      </c>
      <c r="E23" s="735">
        <f t="shared" si="0"/>
        <v>100</v>
      </c>
      <c r="F23" s="736"/>
    </row>
    <row r="24" spans="2:6" s="209" customFormat="1" ht="31.5">
      <c r="B24" s="500" t="s">
        <v>926</v>
      </c>
      <c r="C24" s="753">
        <v>1</v>
      </c>
      <c r="D24" s="753">
        <v>1</v>
      </c>
      <c r="E24" s="735">
        <f t="shared" si="0"/>
        <v>100</v>
      </c>
      <c r="F24" s="736"/>
    </row>
    <row r="25" spans="2:6" s="209" customFormat="1" ht="16.5">
      <c r="B25" s="734"/>
      <c r="C25" s="735"/>
      <c r="D25" s="735"/>
      <c r="E25" s="735"/>
      <c r="F25" s="736"/>
    </row>
    <row r="26" spans="2:6" s="209" customFormat="1" ht="16.5">
      <c r="B26" s="738" t="s">
        <v>1136</v>
      </c>
      <c r="C26" s="841"/>
      <c r="D26" s="841"/>
      <c r="E26" s="739"/>
      <c r="F26" s="736"/>
    </row>
    <row r="27" spans="2:6" s="209" customFormat="1" ht="31.5">
      <c r="B27" s="741" t="s">
        <v>995</v>
      </c>
      <c r="C27" s="846">
        <v>1</v>
      </c>
      <c r="D27" s="846">
        <v>1</v>
      </c>
      <c r="E27" s="735">
        <f>D27/C27*100</f>
        <v>100</v>
      </c>
      <c r="F27" s="736"/>
    </row>
    <row r="28" spans="2:6" s="209" customFormat="1" ht="16.5">
      <c r="B28" s="741" t="s">
        <v>996</v>
      </c>
      <c r="C28" s="846">
        <v>10</v>
      </c>
      <c r="D28" s="846">
        <v>10</v>
      </c>
      <c r="E28" s="735">
        <f aca="true" t="shared" si="1" ref="E28:E33">D28/C28*100</f>
        <v>100</v>
      </c>
      <c r="F28" s="736"/>
    </row>
    <row r="29" spans="2:6" s="209" customFormat="1" ht="47.25">
      <c r="B29" s="741" t="s">
        <v>997</v>
      </c>
      <c r="C29" s="846">
        <v>6245</v>
      </c>
      <c r="D29" s="846">
        <v>5508</v>
      </c>
      <c r="E29" s="735">
        <f t="shared" si="1"/>
        <v>88.19855884707766</v>
      </c>
      <c r="F29" s="736"/>
    </row>
    <row r="30" spans="2:6" s="209" customFormat="1" ht="31.5">
      <c r="B30" s="741" t="s">
        <v>923</v>
      </c>
      <c r="C30" s="846">
        <v>0</v>
      </c>
      <c r="D30" s="846">
        <v>0</v>
      </c>
      <c r="E30" s="735">
        <v>0</v>
      </c>
      <c r="F30" s="736"/>
    </row>
    <row r="31" spans="2:6" s="209" customFormat="1" ht="72" customHeight="1">
      <c r="B31" s="741" t="s">
        <v>924</v>
      </c>
      <c r="C31" s="846">
        <v>3</v>
      </c>
      <c r="D31" s="846">
        <v>3</v>
      </c>
      <c r="E31" s="735">
        <f t="shared" si="1"/>
        <v>100</v>
      </c>
      <c r="F31" s="736"/>
    </row>
    <row r="32" spans="2:6" s="209" customFormat="1" ht="31.5">
      <c r="B32" s="741" t="s">
        <v>998</v>
      </c>
      <c r="C32" s="846">
        <v>2</v>
      </c>
      <c r="D32" s="846">
        <v>2</v>
      </c>
      <c r="E32" s="735">
        <f t="shared" si="1"/>
        <v>100</v>
      </c>
      <c r="F32" s="736"/>
    </row>
    <row r="33" spans="2:6" s="209" customFormat="1" ht="31.5">
      <c r="B33" s="741" t="s">
        <v>999</v>
      </c>
      <c r="C33" s="846">
        <v>1</v>
      </c>
      <c r="D33" s="846">
        <v>1</v>
      </c>
      <c r="E33" s="735">
        <f t="shared" si="1"/>
        <v>100</v>
      </c>
      <c r="F33" s="736"/>
    </row>
    <row r="34" spans="2:6" s="209" customFormat="1" ht="16.5">
      <c r="B34" s="734"/>
      <c r="C34" s="847"/>
      <c r="D34" s="847"/>
      <c r="E34" s="739"/>
      <c r="F34" s="736"/>
    </row>
    <row r="35" spans="2:6" s="209" customFormat="1" ht="16.5">
      <c r="B35" s="738" t="s">
        <v>1221</v>
      </c>
      <c r="C35" s="841"/>
      <c r="D35" s="841"/>
      <c r="E35" s="739"/>
      <c r="F35" s="736"/>
    </row>
    <row r="36" spans="2:7" s="209" customFormat="1" ht="31.5">
      <c r="B36" s="734" t="s">
        <v>539</v>
      </c>
      <c r="C36" s="753">
        <v>1</v>
      </c>
      <c r="D36" s="753">
        <v>1</v>
      </c>
      <c r="E36" s="735">
        <f>D36/C36*100</f>
        <v>100</v>
      </c>
      <c r="F36" s="742"/>
      <c r="G36" s="210"/>
    </row>
    <row r="37" spans="2:7" s="209" customFormat="1" ht="16.5">
      <c r="B37" s="734" t="s">
        <v>540</v>
      </c>
      <c r="C37" s="753">
        <v>7</v>
      </c>
      <c r="D37" s="848">
        <v>7</v>
      </c>
      <c r="E37" s="735">
        <f>D37/C37*100</f>
        <v>100</v>
      </c>
      <c r="F37" s="742"/>
      <c r="G37" s="210"/>
    </row>
    <row r="38" spans="2:7" s="209" customFormat="1" ht="47.25">
      <c r="B38" s="734" t="s">
        <v>541</v>
      </c>
      <c r="C38" s="753">
        <v>3000</v>
      </c>
      <c r="D38" s="848">
        <v>1455</v>
      </c>
      <c r="E38" s="735">
        <f>D38/C38*100</f>
        <v>48.5</v>
      </c>
      <c r="F38" s="743"/>
      <c r="G38" s="211"/>
    </row>
    <row r="39" spans="2:7" s="209" customFormat="1" ht="31.5">
      <c r="B39" s="734" t="s">
        <v>542</v>
      </c>
      <c r="C39" s="753">
        <v>1385</v>
      </c>
      <c r="D39" s="848">
        <v>1385</v>
      </c>
      <c r="E39" s="735">
        <v>0</v>
      </c>
      <c r="F39" s="742"/>
      <c r="G39" s="212"/>
    </row>
    <row r="40" spans="2:7" s="209" customFormat="1" ht="78.75">
      <c r="B40" s="734" t="s">
        <v>543</v>
      </c>
      <c r="C40" s="753">
        <v>8</v>
      </c>
      <c r="D40" s="848">
        <v>8</v>
      </c>
      <c r="E40" s="735">
        <v>0</v>
      </c>
      <c r="F40" s="742"/>
      <c r="G40" s="212"/>
    </row>
    <row r="41" spans="2:7" s="209" customFormat="1" ht="31.5">
      <c r="B41" s="734" t="s">
        <v>544</v>
      </c>
      <c r="C41" s="753">
        <v>1</v>
      </c>
      <c r="D41" s="753">
        <v>1</v>
      </c>
      <c r="E41" s="735">
        <f>D41/C41*100</f>
        <v>100</v>
      </c>
      <c r="F41" s="744"/>
      <c r="G41" s="213"/>
    </row>
    <row r="42" spans="2:7" s="209" customFormat="1" ht="31.5">
      <c r="B42" s="734" t="s">
        <v>545</v>
      </c>
      <c r="C42" s="753">
        <v>1</v>
      </c>
      <c r="D42" s="753">
        <v>1</v>
      </c>
      <c r="E42" s="735">
        <f>D42/C42*100</f>
        <v>100</v>
      </c>
      <c r="F42" s="744"/>
      <c r="G42" s="214"/>
    </row>
    <row r="43" spans="2:6" s="215" customFormat="1" ht="16.5">
      <c r="B43" s="745" t="s">
        <v>547</v>
      </c>
      <c r="C43" s="746"/>
      <c r="D43" s="746"/>
      <c r="E43" s="746"/>
      <c r="F43" s="745"/>
    </row>
    <row r="44" spans="2:6" s="209" customFormat="1" ht="31.5">
      <c r="B44" s="734" t="s">
        <v>539</v>
      </c>
      <c r="C44" s="753">
        <v>1</v>
      </c>
      <c r="D44" s="753">
        <v>1</v>
      </c>
      <c r="E44" s="735">
        <f>D44/C44*100</f>
        <v>100</v>
      </c>
      <c r="F44" s="736"/>
    </row>
    <row r="45" spans="2:6" s="209" customFormat="1" ht="24.75" customHeight="1">
      <c r="B45" s="734" t="s">
        <v>540</v>
      </c>
      <c r="C45" s="753">
        <v>21</v>
      </c>
      <c r="D45" s="753">
        <v>25</v>
      </c>
      <c r="E45" s="735">
        <f>D45/C45*100</f>
        <v>119.04761904761905</v>
      </c>
      <c r="F45" s="736"/>
    </row>
    <row r="46" spans="2:6" s="209" customFormat="1" ht="47.25">
      <c r="B46" s="734" t="s">
        <v>541</v>
      </c>
      <c r="C46" s="753">
        <v>7247</v>
      </c>
      <c r="D46" s="753">
        <v>3656</v>
      </c>
      <c r="E46" s="735">
        <f>D46/C46*100</f>
        <v>50.44846143231682</v>
      </c>
      <c r="F46" s="734"/>
    </row>
    <row r="47" spans="2:6" s="209" customFormat="1" ht="31.5">
      <c r="B47" s="734" t="s">
        <v>542</v>
      </c>
      <c r="C47" s="753">
        <v>0</v>
      </c>
      <c r="D47" s="753">
        <v>0</v>
      </c>
      <c r="E47" s="735">
        <v>0</v>
      </c>
      <c r="F47" s="736"/>
    </row>
    <row r="48" spans="2:6" s="209" customFormat="1" ht="78.75">
      <c r="B48" s="734" t="s">
        <v>543</v>
      </c>
      <c r="C48" s="753">
        <v>0</v>
      </c>
      <c r="D48" s="753">
        <v>0</v>
      </c>
      <c r="E48" s="735">
        <v>100</v>
      </c>
      <c r="F48" s="736"/>
    </row>
    <row r="49" spans="2:6" s="209" customFormat="1" ht="31.5">
      <c r="B49" s="734" t="s">
        <v>544</v>
      </c>
      <c r="C49" s="753">
        <v>2</v>
      </c>
      <c r="D49" s="753">
        <v>2</v>
      </c>
      <c r="E49" s="735">
        <f>D49/C49*100</f>
        <v>100</v>
      </c>
      <c r="F49" s="736"/>
    </row>
    <row r="50" spans="2:6" s="209" customFormat="1" ht="31.5">
      <c r="B50" s="734" t="s">
        <v>545</v>
      </c>
      <c r="C50" s="753">
        <v>1</v>
      </c>
      <c r="D50" s="753">
        <v>1</v>
      </c>
      <c r="E50" s="735">
        <v>0</v>
      </c>
      <c r="F50" s="736"/>
    </row>
    <row r="51" spans="2:6" s="209" customFormat="1" ht="16.5">
      <c r="B51" s="734"/>
      <c r="C51" s="849"/>
      <c r="D51" s="849"/>
      <c r="E51" s="739"/>
      <c r="F51" s="736"/>
    </row>
    <row r="52" spans="2:6" s="209" customFormat="1" ht="16.5">
      <c r="B52" s="738" t="s">
        <v>548</v>
      </c>
      <c r="C52" s="841"/>
      <c r="D52" s="841"/>
      <c r="E52" s="739"/>
      <c r="F52" s="736"/>
    </row>
    <row r="53" spans="2:6" s="209" customFormat="1" ht="31.5">
      <c r="B53" s="734" t="s">
        <v>539</v>
      </c>
      <c r="C53" s="753">
        <v>1</v>
      </c>
      <c r="D53" s="753">
        <v>1</v>
      </c>
      <c r="E53" s="735">
        <f>D53/C53*100</f>
        <v>100</v>
      </c>
      <c r="F53" s="736"/>
    </row>
    <row r="54" spans="2:6" s="209" customFormat="1" ht="16.5">
      <c r="B54" s="734" t="s">
        <v>540</v>
      </c>
      <c r="C54" s="753">
        <v>12</v>
      </c>
      <c r="D54" s="753">
        <v>29</v>
      </c>
      <c r="E54" s="735">
        <f>D54/C54*100</f>
        <v>241.66666666666666</v>
      </c>
      <c r="F54" s="736"/>
    </row>
    <row r="55" spans="2:6" s="209" customFormat="1" ht="31.5">
      <c r="B55" s="734" t="s">
        <v>541</v>
      </c>
      <c r="C55" s="753">
        <v>4700</v>
      </c>
      <c r="D55" s="754">
        <v>2804</v>
      </c>
      <c r="E55" s="735">
        <f>D55/C55*100</f>
        <v>59.65957446808511</v>
      </c>
      <c r="F55" s="736"/>
    </row>
    <row r="56" spans="2:6" s="209" customFormat="1" ht="31.5">
      <c r="B56" s="734" t="s">
        <v>542</v>
      </c>
      <c r="C56" s="753">
        <v>0</v>
      </c>
      <c r="D56" s="753">
        <v>0</v>
      </c>
      <c r="E56" s="735">
        <v>0</v>
      </c>
      <c r="F56" s="736"/>
    </row>
    <row r="57" spans="2:6" s="209" customFormat="1" ht="63">
      <c r="B57" s="734" t="s">
        <v>543</v>
      </c>
      <c r="C57" s="753">
        <v>0</v>
      </c>
      <c r="D57" s="753">
        <v>0</v>
      </c>
      <c r="E57" s="735">
        <v>0</v>
      </c>
      <c r="F57" s="736"/>
    </row>
    <row r="58" spans="2:6" s="209" customFormat="1" ht="31.5">
      <c r="B58" s="734" t="s">
        <v>544</v>
      </c>
      <c r="C58" s="753">
        <v>2</v>
      </c>
      <c r="D58" s="753">
        <v>2</v>
      </c>
      <c r="E58" s="735">
        <f>D58/C58*100</f>
        <v>100</v>
      </c>
      <c r="F58" s="736"/>
    </row>
    <row r="59" spans="2:6" s="209" customFormat="1" ht="31.5">
      <c r="B59" s="734" t="s">
        <v>545</v>
      </c>
      <c r="C59" s="753">
        <v>1</v>
      </c>
      <c r="D59" s="753">
        <v>1</v>
      </c>
      <c r="E59" s="735">
        <f>D59/C59*100</f>
        <v>100</v>
      </c>
      <c r="F59" s="736"/>
    </row>
    <row r="60" spans="2:6" s="209" customFormat="1" ht="16.5">
      <c r="B60" s="734"/>
      <c r="C60" s="850"/>
      <c r="D60" s="748"/>
      <c r="E60" s="739"/>
      <c r="F60" s="736"/>
    </row>
    <row r="61" spans="2:6" s="209" customFormat="1" ht="16.5">
      <c r="B61" s="738" t="s">
        <v>549</v>
      </c>
      <c r="C61" s="739"/>
      <c r="D61" s="739"/>
      <c r="E61" s="739"/>
      <c r="F61" s="736"/>
    </row>
    <row r="62" spans="2:6" s="209" customFormat="1" ht="31.5">
      <c r="B62" s="734" t="s">
        <v>539</v>
      </c>
      <c r="C62" s="753">
        <v>1</v>
      </c>
      <c r="D62" s="753">
        <v>0</v>
      </c>
      <c r="E62" s="735">
        <f aca="true" t="shared" si="2" ref="E62:E68">D62/C62*100</f>
        <v>0</v>
      </c>
      <c r="F62" s="736"/>
    </row>
    <row r="63" spans="2:6" s="209" customFormat="1" ht="16.5">
      <c r="B63" s="734" t="s">
        <v>540</v>
      </c>
      <c r="C63" s="753">
        <v>9</v>
      </c>
      <c r="D63" s="753">
        <v>4</v>
      </c>
      <c r="E63" s="735">
        <f t="shared" si="2"/>
        <v>44.44444444444444</v>
      </c>
      <c r="F63" s="734"/>
    </row>
    <row r="64" spans="2:6" s="209" customFormat="1" ht="31.5">
      <c r="B64" s="734" t="s">
        <v>541</v>
      </c>
      <c r="C64" s="753">
        <v>1835</v>
      </c>
      <c r="D64" s="753">
        <v>1891</v>
      </c>
      <c r="E64" s="735">
        <f t="shared" si="2"/>
        <v>103.05177111716621</v>
      </c>
      <c r="F64" s="736"/>
    </row>
    <row r="65" spans="2:6" s="209" customFormat="1" ht="31.5">
      <c r="B65" s="734" t="s">
        <v>542</v>
      </c>
      <c r="C65" s="735">
        <v>0</v>
      </c>
      <c r="D65" s="735">
        <v>0</v>
      </c>
      <c r="E65" s="735">
        <v>0</v>
      </c>
      <c r="F65" s="736"/>
    </row>
    <row r="66" spans="2:6" s="209" customFormat="1" ht="63">
      <c r="B66" s="734" t="s">
        <v>543</v>
      </c>
      <c r="C66" s="735">
        <v>0</v>
      </c>
      <c r="D66" s="735">
        <v>0</v>
      </c>
      <c r="E66" s="735">
        <v>0</v>
      </c>
      <c r="F66" s="736"/>
    </row>
    <row r="67" spans="2:6" s="209" customFormat="1" ht="31.5">
      <c r="B67" s="734" t="s">
        <v>544</v>
      </c>
      <c r="C67" s="735">
        <v>2</v>
      </c>
      <c r="D67" s="735">
        <v>2</v>
      </c>
      <c r="E67" s="735">
        <f t="shared" si="2"/>
        <v>100</v>
      </c>
      <c r="F67" s="736"/>
    </row>
    <row r="68" spans="2:6" s="209" customFormat="1" ht="31.5">
      <c r="B68" s="734" t="s">
        <v>545</v>
      </c>
      <c r="C68" s="735">
        <v>1</v>
      </c>
      <c r="D68" s="735">
        <v>0</v>
      </c>
      <c r="E68" s="735">
        <f t="shared" si="2"/>
        <v>0</v>
      </c>
      <c r="F68" s="736"/>
    </row>
    <row r="69" spans="2:6" s="209" customFormat="1" ht="16.5">
      <c r="B69" s="734"/>
      <c r="C69" s="851"/>
      <c r="D69" s="851"/>
      <c r="E69" s="739"/>
      <c r="F69" s="736"/>
    </row>
    <row r="70" spans="2:7" s="209" customFormat="1" ht="16.5">
      <c r="B70" s="738" t="s">
        <v>550</v>
      </c>
      <c r="C70" s="739"/>
      <c r="D70" s="739"/>
      <c r="E70" s="739"/>
      <c r="F70" s="736"/>
      <c r="G70" s="216"/>
    </row>
    <row r="71" spans="2:6" s="209" customFormat="1" ht="31.5">
      <c r="B71" s="734" t="s">
        <v>539</v>
      </c>
      <c r="C71" s="753">
        <v>1</v>
      </c>
      <c r="D71" s="753">
        <v>1</v>
      </c>
      <c r="E71" s="747">
        <f aca="true" t="shared" si="3" ref="E71:E77">D71/C71*100</f>
        <v>100</v>
      </c>
      <c r="F71" s="737"/>
    </row>
    <row r="72" spans="2:6" s="209" customFormat="1" ht="16.5">
      <c r="B72" s="734" t="s">
        <v>540</v>
      </c>
      <c r="C72" s="753">
        <v>14</v>
      </c>
      <c r="D72" s="753">
        <v>14</v>
      </c>
      <c r="E72" s="747">
        <f t="shared" si="3"/>
        <v>100</v>
      </c>
      <c r="F72" s="744"/>
    </row>
    <row r="73" spans="2:7" s="209" customFormat="1" ht="31.5">
      <c r="B73" s="734" t="s">
        <v>541</v>
      </c>
      <c r="C73" s="753">
        <v>4388</v>
      </c>
      <c r="D73" s="753">
        <v>2670</v>
      </c>
      <c r="E73" s="747">
        <f t="shared" si="3"/>
        <v>60.84776663628077</v>
      </c>
      <c r="F73" s="736"/>
      <c r="G73" s="217"/>
    </row>
    <row r="74" spans="2:6" s="209" customFormat="1" ht="31.5">
      <c r="B74" s="734" t="s">
        <v>542</v>
      </c>
      <c r="C74" s="753">
        <v>0</v>
      </c>
      <c r="D74" s="753">
        <v>0</v>
      </c>
      <c r="E74" s="747">
        <v>0</v>
      </c>
      <c r="F74" s="736"/>
    </row>
    <row r="75" spans="2:6" s="209" customFormat="1" ht="63">
      <c r="B75" s="734" t="s">
        <v>543</v>
      </c>
      <c r="C75" s="753">
        <v>0</v>
      </c>
      <c r="D75" s="753">
        <v>0</v>
      </c>
      <c r="E75" s="747">
        <v>0</v>
      </c>
      <c r="F75" s="736"/>
    </row>
    <row r="76" spans="2:6" s="209" customFormat="1" ht="31.5">
      <c r="B76" s="734" t="s">
        <v>544</v>
      </c>
      <c r="C76" s="753">
        <v>2</v>
      </c>
      <c r="D76" s="753">
        <v>2</v>
      </c>
      <c r="E76" s="747">
        <f>D76/C76*100</f>
        <v>100</v>
      </c>
      <c r="F76" s="736"/>
    </row>
    <row r="77" spans="2:6" s="209" customFormat="1" ht="31.5">
      <c r="B77" s="734" t="s">
        <v>545</v>
      </c>
      <c r="C77" s="753">
        <v>1</v>
      </c>
      <c r="D77" s="753">
        <v>1</v>
      </c>
      <c r="E77" s="747">
        <f t="shared" si="3"/>
        <v>100</v>
      </c>
      <c r="F77" s="736"/>
    </row>
    <row r="78" spans="2:6" s="209" customFormat="1" ht="16.5">
      <c r="B78" s="734"/>
      <c r="C78" s="851"/>
      <c r="D78" s="851"/>
      <c r="E78" s="739"/>
      <c r="F78" s="736"/>
    </row>
    <row r="79" spans="2:6" s="215" customFormat="1" ht="16.5">
      <c r="B79" s="745" t="s">
        <v>551</v>
      </c>
      <c r="C79" s="746"/>
      <c r="D79" s="746"/>
      <c r="E79" s="746"/>
      <c r="F79" s="745"/>
    </row>
    <row r="80" spans="2:6" ht="31.5">
      <c r="B80" s="734" t="s">
        <v>539</v>
      </c>
      <c r="C80" s="753">
        <v>1</v>
      </c>
      <c r="D80" s="753">
        <v>1</v>
      </c>
      <c r="E80" s="748">
        <f aca="true" t="shared" si="4" ref="E80:E86">D80/C80*100</f>
        <v>100</v>
      </c>
      <c r="F80" s="749"/>
    </row>
    <row r="81" spans="2:6" ht="15.75">
      <c r="B81" s="734" t="s">
        <v>540</v>
      </c>
      <c r="C81" s="753">
        <v>8</v>
      </c>
      <c r="D81" s="753">
        <v>10</v>
      </c>
      <c r="E81" s="748">
        <f t="shared" si="4"/>
        <v>125</v>
      </c>
      <c r="F81" s="749"/>
    </row>
    <row r="82" spans="2:6" ht="31.5">
      <c r="B82" s="734" t="s">
        <v>541</v>
      </c>
      <c r="C82" s="753">
        <v>6857</v>
      </c>
      <c r="D82" s="753">
        <v>6101</v>
      </c>
      <c r="E82" s="750">
        <f>D82/C82*100</f>
        <v>88.97477030771475</v>
      </c>
      <c r="F82" s="749"/>
    </row>
    <row r="83" spans="2:6" ht="31.5">
      <c r="B83" s="734" t="s">
        <v>542</v>
      </c>
      <c r="C83" s="753">
        <v>0</v>
      </c>
      <c r="D83" s="753">
        <v>0</v>
      </c>
      <c r="E83" s="750">
        <v>0</v>
      </c>
      <c r="F83" s="749"/>
    </row>
    <row r="84" spans="2:6" ht="63">
      <c r="B84" s="734" t="s">
        <v>543</v>
      </c>
      <c r="C84" s="753">
        <v>6</v>
      </c>
      <c r="D84" s="753">
        <v>0</v>
      </c>
      <c r="E84" s="750">
        <v>0</v>
      </c>
      <c r="F84" s="749"/>
    </row>
    <row r="85" spans="2:6" ht="31.5">
      <c r="B85" s="734" t="s">
        <v>544</v>
      </c>
      <c r="C85" s="753">
        <v>2</v>
      </c>
      <c r="D85" s="753">
        <v>2</v>
      </c>
      <c r="E85" s="750">
        <f t="shared" si="4"/>
        <v>100</v>
      </c>
      <c r="F85" s="749"/>
    </row>
    <row r="86" spans="2:6" ht="31.5">
      <c r="B86" s="734" t="s">
        <v>545</v>
      </c>
      <c r="C86" s="753">
        <v>1</v>
      </c>
      <c r="D86" s="753">
        <v>1</v>
      </c>
      <c r="E86" s="750">
        <f t="shared" si="4"/>
        <v>100</v>
      </c>
      <c r="F86" s="749"/>
    </row>
    <row r="87" spans="2:6" ht="15">
      <c r="B87" s="749"/>
      <c r="C87" s="751"/>
      <c r="D87" s="751"/>
      <c r="E87" s="751"/>
      <c r="F87" s="749"/>
    </row>
    <row r="88" spans="2:6" ht="15.75">
      <c r="B88" s="745" t="s">
        <v>1492</v>
      </c>
      <c r="C88" s="746"/>
      <c r="D88" s="746"/>
      <c r="E88" s="746"/>
      <c r="F88" s="749"/>
    </row>
    <row r="89" spans="2:6" ht="31.5">
      <c r="B89" s="734" t="s">
        <v>539</v>
      </c>
      <c r="C89" s="846">
        <v>1</v>
      </c>
      <c r="D89" s="846">
        <v>1</v>
      </c>
      <c r="E89" s="735">
        <f>D89/C89*100</f>
        <v>100</v>
      </c>
      <c r="F89" s="749"/>
    </row>
    <row r="90" spans="2:6" ht="15.75">
      <c r="B90" s="734" t="s">
        <v>540</v>
      </c>
      <c r="C90" s="846">
        <v>14</v>
      </c>
      <c r="D90" s="846">
        <v>14</v>
      </c>
      <c r="E90" s="735">
        <f>D90/C90*100</f>
        <v>100</v>
      </c>
      <c r="F90" s="752"/>
    </row>
    <row r="91" spans="2:6" ht="31.5">
      <c r="B91" s="734" t="s">
        <v>541</v>
      </c>
      <c r="C91" s="846">
        <v>4130</v>
      </c>
      <c r="D91" s="846">
        <v>1867</v>
      </c>
      <c r="E91" s="735">
        <f>D91/C91*100</f>
        <v>45.20581113801453</v>
      </c>
      <c r="F91" s="749"/>
    </row>
    <row r="92" spans="2:6" ht="31.5">
      <c r="B92" s="734" t="s">
        <v>542</v>
      </c>
      <c r="C92" s="846">
        <v>555</v>
      </c>
      <c r="D92" s="846">
        <v>555</v>
      </c>
      <c r="E92" s="735">
        <v>0</v>
      </c>
      <c r="F92" s="749"/>
    </row>
    <row r="93" spans="2:6" ht="63">
      <c r="B93" s="734" t="s">
        <v>543</v>
      </c>
      <c r="C93" s="846">
        <v>0</v>
      </c>
      <c r="D93" s="846">
        <v>0</v>
      </c>
      <c r="E93" s="735">
        <v>0</v>
      </c>
      <c r="F93" s="749"/>
    </row>
    <row r="94" spans="2:6" ht="31.5">
      <c r="B94" s="734" t="s">
        <v>544</v>
      </c>
      <c r="C94" s="846">
        <v>2</v>
      </c>
      <c r="D94" s="846">
        <v>2</v>
      </c>
      <c r="E94" s="735">
        <f>D94/C94*100</f>
        <v>100</v>
      </c>
      <c r="F94" s="749"/>
    </row>
    <row r="95" spans="2:6" ht="31.5">
      <c r="B95" s="734" t="s">
        <v>545</v>
      </c>
      <c r="C95" s="846">
        <v>1</v>
      </c>
      <c r="D95" s="846">
        <v>1</v>
      </c>
      <c r="E95" s="735">
        <f>D95/C95*100</f>
        <v>100</v>
      </c>
      <c r="F95" s="749"/>
    </row>
    <row r="96" spans="2:6" ht="15">
      <c r="B96" s="749"/>
      <c r="C96" s="751"/>
      <c r="D96" s="751"/>
      <c r="E96" s="751"/>
      <c r="F96" s="749"/>
    </row>
    <row r="97" spans="2:7" ht="15.75">
      <c r="B97" s="745" t="s">
        <v>552</v>
      </c>
      <c r="C97" s="746"/>
      <c r="D97" s="746"/>
      <c r="E97" s="746"/>
      <c r="F97" s="749"/>
      <c r="G97" s="218"/>
    </row>
    <row r="98" spans="2:6" ht="31.5">
      <c r="B98" s="734" t="s">
        <v>539</v>
      </c>
      <c r="C98" s="753">
        <v>1</v>
      </c>
      <c r="D98" s="753">
        <v>1</v>
      </c>
      <c r="E98" s="735">
        <f>D98/C98*100</f>
        <v>100</v>
      </c>
      <c r="F98" s="749"/>
    </row>
    <row r="99" spans="2:6" ht="15.75">
      <c r="B99" s="734" t="s">
        <v>540</v>
      </c>
      <c r="C99" s="753">
        <v>16</v>
      </c>
      <c r="D99" s="753">
        <v>17</v>
      </c>
      <c r="E99" s="735">
        <f>D99/C99*100</f>
        <v>106.25</v>
      </c>
      <c r="F99" s="749"/>
    </row>
    <row r="100" spans="2:6" ht="31.5">
      <c r="B100" s="734" t="s">
        <v>541</v>
      </c>
      <c r="C100" s="753">
        <v>5037</v>
      </c>
      <c r="D100" s="753">
        <v>4947</v>
      </c>
      <c r="E100" s="735">
        <f>D100/C100*100</f>
        <v>98.21322215604526</v>
      </c>
      <c r="F100" s="749"/>
    </row>
    <row r="101" spans="2:6" ht="31.5">
      <c r="B101" s="734" t="s">
        <v>542</v>
      </c>
      <c r="C101" s="753">
        <v>0</v>
      </c>
      <c r="D101" s="753">
        <v>0</v>
      </c>
      <c r="E101" s="735">
        <v>0</v>
      </c>
      <c r="F101" s="749"/>
    </row>
    <row r="102" spans="2:6" ht="63">
      <c r="B102" s="734" t="s">
        <v>543</v>
      </c>
      <c r="C102" s="753">
        <v>2</v>
      </c>
      <c r="D102" s="753">
        <v>2</v>
      </c>
      <c r="E102" s="735">
        <v>0</v>
      </c>
      <c r="F102" s="749"/>
    </row>
    <row r="103" spans="2:6" ht="31.5">
      <c r="B103" s="734" t="s">
        <v>544</v>
      </c>
      <c r="C103" s="753">
        <v>2</v>
      </c>
      <c r="D103" s="753">
        <v>2</v>
      </c>
      <c r="E103" s="735">
        <f>D103/C103*100</f>
        <v>100</v>
      </c>
      <c r="F103" s="749"/>
    </row>
    <row r="104" spans="2:6" ht="31.5">
      <c r="B104" s="734" t="s">
        <v>545</v>
      </c>
      <c r="C104" s="753">
        <v>1</v>
      </c>
      <c r="D104" s="753">
        <v>1</v>
      </c>
      <c r="E104" s="735">
        <f>D104/C104*100</f>
        <v>100</v>
      </c>
      <c r="F104" s="749"/>
    </row>
    <row r="105" spans="2:6" ht="15">
      <c r="B105" s="749"/>
      <c r="C105" s="751"/>
      <c r="D105" s="751"/>
      <c r="E105" s="751"/>
      <c r="F105" s="749"/>
    </row>
    <row r="106" spans="2:6" s="218" customFormat="1" ht="15.75">
      <c r="B106" s="745" t="s">
        <v>2146</v>
      </c>
      <c r="C106" s="746"/>
      <c r="D106" s="746"/>
      <c r="E106" s="746"/>
      <c r="F106" s="749"/>
    </row>
    <row r="107" spans="2:6" s="218" customFormat="1" ht="31.5">
      <c r="B107" s="734" t="s">
        <v>539</v>
      </c>
      <c r="C107" s="753">
        <v>1</v>
      </c>
      <c r="D107" s="753">
        <v>1</v>
      </c>
      <c r="E107" s="735">
        <f>D107/C107*100</f>
        <v>100</v>
      </c>
      <c r="F107" s="749"/>
    </row>
    <row r="108" spans="2:6" s="218" customFormat="1" ht="15.75">
      <c r="B108" s="734" t="s">
        <v>540</v>
      </c>
      <c r="C108" s="753">
        <v>10</v>
      </c>
      <c r="D108" s="753">
        <v>10</v>
      </c>
      <c r="E108" s="735">
        <f>D108/C108*100</f>
        <v>100</v>
      </c>
      <c r="F108" s="749"/>
    </row>
    <row r="109" spans="2:6" s="218" customFormat="1" ht="31.5">
      <c r="B109" s="734" t="s">
        <v>541</v>
      </c>
      <c r="C109" s="852">
        <v>5223</v>
      </c>
      <c r="D109" s="853">
        <v>5763</v>
      </c>
      <c r="E109" s="735">
        <f>D109/C109*100</f>
        <v>110.33888569787477</v>
      </c>
      <c r="F109" s="749"/>
    </row>
    <row r="110" spans="2:6" s="862" customFormat="1" ht="31.5">
      <c r="B110" s="858" t="s">
        <v>542</v>
      </c>
      <c r="C110" s="859">
        <v>1131</v>
      </c>
      <c r="D110" s="859">
        <v>1456</v>
      </c>
      <c r="E110" s="860">
        <f>D110/C110*100</f>
        <v>128.73563218390805</v>
      </c>
      <c r="F110" s="861"/>
    </row>
    <row r="111" spans="2:6" s="218" customFormat="1" ht="63">
      <c r="B111" s="734" t="s">
        <v>543</v>
      </c>
      <c r="C111" s="753">
        <v>8</v>
      </c>
      <c r="D111" s="753">
        <v>2</v>
      </c>
      <c r="E111" s="735">
        <v>0</v>
      </c>
      <c r="F111" s="749"/>
    </row>
    <row r="112" spans="2:7" s="218" customFormat="1" ht="31.5">
      <c r="B112" s="734" t="s">
        <v>544</v>
      </c>
      <c r="C112" s="753">
        <v>2</v>
      </c>
      <c r="D112" s="753">
        <v>2</v>
      </c>
      <c r="E112" s="735">
        <f>D112/C112*100</f>
        <v>100</v>
      </c>
      <c r="F112" s="749"/>
      <c r="G112" s="218">
        <f>73+458+279+280+596</f>
        <v>1686</v>
      </c>
    </row>
    <row r="113" spans="2:6" s="218" customFormat="1" ht="31.5">
      <c r="B113" s="734" t="s">
        <v>545</v>
      </c>
      <c r="C113" s="753">
        <v>1</v>
      </c>
      <c r="D113" s="753">
        <v>1</v>
      </c>
      <c r="E113" s="735">
        <f>D113/C113*100</f>
        <v>100</v>
      </c>
      <c r="F113" s="749"/>
    </row>
    <row r="114" spans="2:6" ht="15">
      <c r="B114" s="749"/>
      <c r="C114" s="751"/>
      <c r="D114" s="751"/>
      <c r="E114" s="751"/>
      <c r="F114" s="749"/>
    </row>
    <row r="115" spans="2:6" s="780" customFormat="1" ht="15.75">
      <c r="B115" s="745" t="s">
        <v>553</v>
      </c>
      <c r="C115" s="746"/>
      <c r="D115" s="746"/>
      <c r="E115" s="746"/>
      <c r="F115" s="749"/>
    </row>
    <row r="116" spans="2:6" s="780" customFormat="1" ht="31.5">
      <c r="B116" s="734" t="s">
        <v>539</v>
      </c>
      <c r="C116" s="735">
        <v>1</v>
      </c>
      <c r="D116" s="735">
        <v>1</v>
      </c>
      <c r="E116" s="735">
        <f>D116/C116*100</f>
        <v>100</v>
      </c>
      <c r="F116" s="749"/>
    </row>
    <row r="117" spans="2:6" s="780" customFormat="1" ht="15.75">
      <c r="B117" s="734" t="s">
        <v>540</v>
      </c>
      <c r="C117" s="735">
        <v>5</v>
      </c>
      <c r="D117" s="735">
        <v>5</v>
      </c>
      <c r="E117" s="735">
        <f>D117/C117*100</f>
        <v>100</v>
      </c>
      <c r="F117" s="749"/>
    </row>
    <row r="118" spans="2:6" s="780" customFormat="1" ht="31.5">
      <c r="B118" s="734" t="s">
        <v>541</v>
      </c>
      <c r="C118" s="735">
        <v>4095</v>
      </c>
      <c r="D118" s="735">
        <v>4094</v>
      </c>
      <c r="E118" s="735">
        <f>D118/C118*100</f>
        <v>99.97557997557998</v>
      </c>
      <c r="F118" s="749"/>
    </row>
    <row r="119" spans="2:6" s="780" customFormat="1" ht="31.5">
      <c r="B119" s="734" t="s">
        <v>542</v>
      </c>
      <c r="C119" s="735">
        <v>0</v>
      </c>
      <c r="D119" s="735">
        <v>0</v>
      </c>
      <c r="E119" s="735">
        <v>0</v>
      </c>
      <c r="F119" s="749"/>
    </row>
    <row r="120" spans="2:6" s="780" customFormat="1" ht="63">
      <c r="B120" s="734" t="s">
        <v>543</v>
      </c>
      <c r="C120" s="735">
        <v>0</v>
      </c>
      <c r="D120" s="735">
        <v>0</v>
      </c>
      <c r="E120" s="735">
        <v>0</v>
      </c>
      <c r="F120" s="749"/>
    </row>
    <row r="121" spans="2:6" s="780" customFormat="1" ht="33" customHeight="1">
      <c r="B121" s="734" t="s">
        <v>544</v>
      </c>
      <c r="C121" s="735">
        <v>2</v>
      </c>
      <c r="D121" s="735">
        <v>2</v>
      </c>
      <c r="E121" s="735">
        <f>D121/C121*100</f>
        <v>100</v>
      </c>
      <c r="F121" s="749"/>
    </row>
    <row r="122" spans="2:6" s="780" customFormat="1" ht="31.5">
      <c r="B122" s="734" t="s">
        <v>545</v>
      </c>
      <c r="C122" s="735">
        <v>1</v>
      </c>
      <c r="D122" s="735">
        <v>1</v>
      </c>
      <c r="E122" s="735">
        <f>D122/C122*100</f>
        <v>100</v>
      </c>
      <c r="F122" s="749"/>
    </row>
    <row r="123" spans="2:6" ht="15">
      <c r="B123" s="749"/>
      <c r="C123" s="751"/>
      <c r="D123" s="751"/>
      <c r="E123" s="751"/>
      <c r="F123" s="749"/>
    </row>
    <row r="124" spans="2:6" ht="15.75">
      <c r="B124" s="745" t="s">
        <v>2147</v>
      </c>
      <c r="C124" s="746"/>
      <c r="D124" s="746"/>
      <c r="E124" s="746"/>
      <c r="F124" s="749"/>
    </row>
    <row r="125" spans="2:6" ht="31.5">
      <c r="B125" s="734" t="s">
        <v>539</v>
      </c>
      <c r="C125" s="854">
        <v>1</v>
      </c>
      <c r="D125" s="854">
        <v>1</v>
      </c>
      <c r="E125" s="735">
        <v>1</v>
      </c>
      <c r="F125" s="749"/>
    </row>
    <row r="126" spans="2:6" ht="24" customHeight="1">
      <c r="B126" s="734" t="s">
        <v>540</v>
      </c>
      <c r="C126" s="863">
        <v>6</v>
      </c>
      <c r="D126" s="863">
        <v>6</v>
      </c>
      <c r="E126" s="735">
        <f>D126/C126*100</f>
        <v>100</v>
      </c>
      <c r="F126" s="749"/>
    </row>
    <row r="127" spans="2:6" ht="31.5">
      <c r="B127" s="734" t="s">
        <v>541</v>
      </c>
      <c r="C127" s="854">
        <v>1341</v>
      </c>
      <c r="D127" s="854">
        <v>1565</v>
      </c>
      <c r="E127" s="735">
        <f>D127/C127*100</f>
        <v>116.70395227442208</v>
      </c>
      <c r="F127" s="749"/>
    </row>
    <row r="128" spans="2:6" ht="31.5">
      <c r="B128" s="734" t="s">
        <v>542</v>
      </c>
      <c r="C128" s="854">
        <v>0</v>
      </c>
      <c r="D128" s="854">
        <v>0</v>
      </c>
      <c r="E128" s="735">
        <v>0</v>
      </c>
      <c r="F128" s="749"/>
    </row>
    <row r="129" spans="2:6" ht="63">
      <c r="B129" s="734" t="s">
        <v>543</v>
      </c>
      <c r="C129" s="854">
        <v>2</v>
      </c>
      <c r="D129" s="854">
        <v>2</v>
      </c>
      <c r="E129" s="735">
        <v>0</v>
      </c>
      <c r="F129" s="749"/>
    </row>
    <row r="130" spans="2:6" ht="31.5">
      <c r="B130" s="734" t="s">
        <v>544</v>
      </c>
      <c r="C130" s="854">
        <v>2</v>
      </c>
      <c r="D130" s="854">
        <v>2</v>
      </c>
      <c r="E130" s="735">
        <f>D130/C130*100</f>
        <v>100</v>
      </c>
      <c r="F130" s="749"/>
    </row>
    <row r="131" spans="2:6" ht="31.5">
      <c r="B131" s="734" t="s">
        <v>545</v>
      </c>
      <c r="C131" s="854">
        <v>1</v>
      </c>
      <c r="D131" s="854">
        <v>1</v>
      </c>
      <c r="E131" s="735">
        <v>100</v>
      </c>
      <c r="F131" s="749"/>
    </row>
    <row r="132" spans="2:6" ht="15">
      <c r="B132" s="749"/>
      <c r="C132" s="751"/>
      <c r="D132" s="751"/>
      <c r="E132" s="751"/>
      <c r="F132" s="749"/>
    </row>
    <row r="133" spans="2:6" s="92" customFormat="1" ht="15.75">
      <c r="B133" s="745" t="s">
        <v>2148</v>
      </c>
      <c r="C133" s="746"/>
      <c r="D133" s="746"/>
      <c r="E133" s="746"/>
      <c r="F133" s="749"/>
    </row>
    <row r="134" spans="2:6" ht="31.5">
      <c r="B134" s="734" t="s">
        <v>539</v>
      </c>
      <c r="C134" s="753">
        <v>1</v>
      </c>
      <c r="D134" s="753">
        <v>1</v>
      </c>
      <c r="E134" s="735">
        <f>D134/C134*100</f>
        <v>100</v>
      </c>
      <c r="F134" s="749"/>
    </row>
    <row r="135" spans="2:6" ht="15.75">
      <c r="B135" s="734" t="s">
        <v>540</v>
      </c>
      <c r="C135" s="753">
        <v>16</v>
      </c>
      <c r="D135" s="753">
        <v>15</v>
      </c>
      <c r="E135" s="735">
        <f>D135/C135*100</f>
        <v>93.75</v>
      </c>
      <c r="F135" s="749"/>
    </row>
    <row r="136" spans="2:6" ht="31.5">
      <c r="B136" s="734" t="s">
        <v>541</v>
      </c>
      <c r="C136" s="753">
        <v>2550</v>
      </c>
      <c r="D136" s="753">
        <v>2773</v>
      </c>
      <c r="E136" s="735">
        <f>D136/C136*100</f>
        <v>108.74509803921568</v>
      </c>
      <c r="F136" s="749"/>
    </row>
    <row r="137" spans="2:6" ht="31.5">
      <c r="B137" s="858" t="s">
        <v>542</v>
      </c>
      <c r="C137" s="864">
        <v>1850</v>
      </c>
      <c r="D137" s="865">
        <v>1850</v>
      </c>
      <c r="E137" s="735">
        <f>D137/C137*100</f>
        <v>100</v>
      </c>
      <c r="F137" s="861"/>
    </row>
    <row r="138" spans="2:6" ht="63">
      <c r="B138" s="734" t="s">
        <v>543</v>
      </c>
      <c r="C138" s="753">
        <v>0</v>
      </c>
      <c r="D138" s="753">
        <v>0</v>
      </c>
      <c r="E138" s="735">
        <v>0</v>
      </c>
      <c r="F138" s="749"/>
    </row>
    <row r="139" spans="2:6" ht="31.5">
      <c r="B139" s="734" t="s">
        <v>544</v>
      </c>
      <c r="C139" s="753">
        <v>2</v>
      </c>
      <c r="D139" s="753">
        <v>2</v>
      </c>
      <c r="E139" s="735">
        <f>D139/C139*100</f>
        <v>100</v>
      </c>
      <c r="F139" s="749"/>
    </row>
    <row r="140" spans="2:6" ht="31.5">
      <c r="B140" s="734" t="s">
        <v>545</v>
      </c>
      <c r="C140" s="753">
        <v>1</v>
      </c>
      <c r="D140" s="753">
        <v>1</v>
      </c>
      <c r="E140" s="735">
        <f>D140/C140*100</f>
        <v>100</v>
      </c>
      <c r="F140" s="749"/>
    </row>
    <row r="141" spans="2:6" ht="15">
      <c r="B141" s="749"/>
      <c r="C141" s="751"/>
      <c r="D141" s="751"/>
      <c r="E141" s="751"/>
      <c r="F141" s="749"/>
    </row>
    <row r="142" spans="2:6" ht="15.75">
      <c r="B142" s="745" t="s">
        <v>2149</v>
      </c>
      <c r="C142" s="746"/>
      <c r="D142" s="746"/>
      <c r="E142" s="746"/>
      <c r="F142" s="749"/>
    </row>
    <row r="143" spans="2:7" ht="31.5">
      <c r="B143" s="734" t="s">
        <v>539</v>
      </c>
      <c r="C143" s="846">
        <v>1</v>
      </c>
      <c r="D143" s="846">
        <v>1</v>
      </c>
      <c r="E143" s="735">
        <f>D143/C143*100</f>
        <v>100</v>
      </c>
      <c r="F143" s="749"/>
      <c r="G143" s="218"/>
    </row>
    <row r="144" spans="2:6" ht="15.75">
      <c r="B144" s="734" t="s">
        <v>540</v>
      </c>
      <c r="C144" s="846">
        <v>7</v>
      </c>
      <c r="D144" s="846">
        <v>9</v>
      </c>
      <c r="E144" s="735">
        <f>D144/C144*100</f>
        <v>128.57142857142858</v>
      </c>
      <c r="F144" s="749"/>
    </row>
    <row r="145" spans="2:6" ht="31.5">
      <c r="B145" s="734" t="s">
        <v>541</v>
      </c>
      <c r="C145" s="846">
        <v>5392</v>
      </c>
      <c r="D145" s="846">
        <v>2500</v>
      </c>
      <c r="E145" s="735">
        <f>D145/C145*100</f>
        <v>46.36498516320475</v>
      </c>
      <c r="F145" s="749"/>
    </row>
    <row r="146" spans="2:6" ht="31.5">
      <c r="B146" s="734" t="s">
        <v>542</v>
      </c>
      <c r="C146" s="846">
        <v>0</v>
      </c>
      <c r="D146" s="846">
        <v>0</v>
      </c>
      <c r="E146" s="735">
        <v>0</v>
      </c>
      <c r="F146" s="749"/>
    </row>
    <row r="147" spans="2:6" ht="63">
      <c r="B147" s="734" t="s">
        <v>543</v>
      </c>
      <c r="C147" s="846">
        <v>0</v>
      </c>
      <c r="D147" s="846">
        <v>0</v>
      </c>
      <c r="E147" s="735">
        <v>0</v>
      </c>
      <c r="F147" s="749"/>
    </row>
    <row r="148" spans="2:6" ht="31.5">
      <c r="B148" s="734" t="s">
        <v>544</v>
      </c>
      <c r="C148" s="753">
        <v>2</v>
      </c>
      <c r="D148" s="753">
        <v>2</v>
      </c>
      <c r="E148" s="735">
        <f>D148/C148*100</f>
        <v>100</v>
      </c>
      <c r="F148" s="749"/>
    </row>
    <row r="149" spans="2:6" ht="31.5">
      <c r="B149" s="734" t="s">
        <v>545</v>
      </c>
      <c r="C149" s="753">
        <v>1</v>
      </c>
      <c r="D149" s="753">
        <v>1</v>
      </c>
      <c r="E149" s="735">
        <f>D149/C149*100</f>
        <v>100</v>
      </c>
      <c r="F149" s="749"/>
    </row>
    <row r="150" spans="2:6" ht="15">
      <c r="B150" s="749"/>
      <c r="C150" s="751"/>
      <c r="D150" s="751"/>
      <c r="E150" s="751"/>
      <c r="F150" s="749"/>
    </row>
    <row r="151" spans="2:6" ht="15.75">
      <c r="B151" s="745" t="s">
        <v>2150</v>
      </c>
      <c r="C151" s="746"/>
      <c r="D151" s="746"/>
      <c r="E151" s="746"/>
      <c r="F151" s="749"/>
    </row>
    <row r="152" spans="2:6" ht="31.5">
      <c r="B152" s="734" t="s">
        <v>539</v>
      </c>
      <c r="C152" s="753">
        <v>1</v>
      </c>
      <c r="D152" s="753">
        <v>1</v>
      </c>
      <c r="E152" s="735">
        <f>D152/C152*100</f>
        <v>100</v>
      </c>
      <c r="F152" s="749"/>
    </row>
    <row r="153" spans="2:7" ht="15.75">
      <c r="B153" s="734" t="s">
        <v>540</v>
      </c>
      <c r="C153" s="753">
        <v>7</v>
      </c>
      <c r="D153" s="753">
        <v>12</v>
      </c>
      <c r="E153" s="735">
        <f>D153/C153*100</f>
        <v>171.42857142857142</v>
      </c>
      <c r="F153" s="749"/>
      <c r="G153" s="218"/>
    </row>
    <row r="154" spans="2:6" ht="31.5">
      <c r="B154" s="734" t="s">
        <v>541</v>
      </c>
      <c r="C154" s="754">
        <v>2605</v>
      </c>
      <c r="D154" s="754">
        <v>1455</v>
      </c>
      <c r="E154" s="735">
        <f>D154/C154*100</f>
        <v>55.85412667946257</v>
      </c>
      <c r="F154" s="749"/>
    </row>
    <row r="155" spans="2:6" ht="31.5">
      <c r="B155" s="734" t="s">
        <v>542</v>
      </c>
      <c r="C155" s="753">
        <v>0</v>
      </c>
      <c r="D155" s="753">
        <v>0</v>
      </c>
      <c r="E155" s="735">
        <v>0</v>
      </c>
      <c r="F155" s="749"/>
    </row>
    <row r="156" spans="2:6" ht="63">
      <c r="B156" s="734" t="s">
        <v>543</v>
      </c>
      <c r="C156" s="753">
        <v>0</v>
      </c>
      <c r="D156" s="753">
        <v>0</v>
      </c>
      <c r="E156" s="735">
        <v>0</v>
      </c>
      <c r="F156" s="749"/>
    </row>
    <row r="157" spans="2:6" ht="31.5">
      <c r="B157" s="734" t="s">
        <v>544</v>
      </c>
      <c r="C157" s="753">
        <v>2</v>
      </c>
      <c r="D157" s="753">
        <v>2</v>
      </c>
      <c r="E157" s="735">
        <f>D157/C157*100</f>
        <v>100</v>
      </c>
      <c r="F157" s="749"/>
    </row>
    <row r="158" spans="2:6" ht="31.5">
      <c r="B158" s="734" t="s">
        <v>545</v>
      </c>
      <c r="C158" s="753">
        <v>1</v>
      </c>
      <c r="D158" s="753">
        <v>1</v>
      </c>
      <c r="E158" s="735">
        <f>D158/C158*100</f>
        <v>100</v>
      </c>
      <c r="F158" s="749"/>
    </row>
    <row r="159" spans="2:6" ht="15">
      <c r="B159" s="749"/>
      <c r="C159" s="751"/>
      <c r="D159" s="751"/>
      <c r="E159" s="751"/>
      <c r="F159" s="749"/>
    </row>
    <row r="160" spans="2:6" s="92" customFormat="1" ht="15.75">
      <c r="B160" s="745" t="s">
        <v>2151</v>
      </c>
      <c r="C160" s="746"/>
      <c r="D160" s="746"/>
      <c r="E160" s="746"/>
      <c r="F160" s="749"/>
    </row>
    <row r="161" spans="2:6" ht="31.5">
      <c r="B161" s="734" t="s">
        <v>539</v>
      </c>
      <c r="C161" s="854">
        <v>1</v>
      </c>
      <c r="D161" s="854">
        <v>1</v>
      </c>
      <c r="E161" s="735">
        <f>D161/C161*100</f>
        <v>100</v>
      </c>
      <c r="F161" s="749"/>
    </row>
    <row r="162" spans="2:6" ht="15.75">
      <c r="B162" s="734" t="s">
        <v>540</v>
      </c>
      <c r="C162" s="854">
        <v>5</v>
      </c>
      <c r="D162" s="854">
        <v>15</v>
      </c>
      <c r="E162" s="735">
        <f>D162/C162*100</f>
        <v>300</v>
      </c>
      <c r="F162" s="749"/>
    </row>
    <row r="163" spans="2:7" ht="31.5">
      <c r="B163" s="734" t="s">
        <v>541</v>
      </c>
      <c r="C163" s="854">
        <v>3220</v>
      </c>
      <c r="D163" s="854">
        <v>3217</v>
      </c>
      <c r="E163" s="735">
        <f>D163/C163*100</f>
        <v>99.90683229813665</v>
      </c>
      <c r="F163" s="749"/>
      <c r="G163" s="218"/>
    </row>
    <row r="164" spans="2:6" ht="31.5">
      <c r="B164" s="734" t="s">
        <v>542</v>
      </c>
      <c r="C164" s="854">
        <v>296</v>
      </c>
      <c r="D164" s="854">
        <v>0</v>
      </c>
      <c r="E164" s="735">
        <v>0</v>
      </c>
      <c r="F164" s="749"/>
    </row>
    <row r="165" spans="2:6" ht="63">
      <c r="B165" s="734" t="s">
        <v>543</v>
      </c>
      <c r="C165" s="854">
        <v>1</v>
      </c>
      <c r="D165" s="854">
        <v>1</v>
      </c>
      <c r="E165" s="735">
        <v>0</v>
      </c>
      <c r="F165" s="749"/>
    </row>
    <row r="166" spans="2:6" ht="31.5">
      <c r="B166" s="734" t="s">
        <v>544</v>
      </c>
      <c r="C166" s="854">
        <v>2</v>
      </c>
      <c r="D166" s="854">
        <v>2</v>
      </c>
      <c r="E166" s="735">
        <f>D166/C166*100</f>
        <v>100</v>
      </c>
      <c r="F166" s="749"/>
    </row>
    <row r="167" spans="2:6" ht="31.5">
      <c r="B167" s="734" t="s">
        <v>545</v>
      </c>
      <c r="C167" s="854">
        <v>1</v>
      </c>
      <c r="D167" s="854">
        <v>1</v>
      </c>
      <c r="E167" s="735">
        <f>D167/C167*100</f>
        <v>100</v>
      </c>
      <c r="F167" s="749"/>
    </row>
    <row r="168" spans="2:6" ht="15">
      <c r="B168" s="755"/>
      <c r="C168" s="756"/>
      <c r="D168" s="756"/>
      <c r="E168" s="756"/>
      <c r="F168" s="755"/>
    </row>
    <row r="169" spans="2:6" s="218" customFormat="1" ht="15.75">
      <c r="B169" s="745" t="s">
        <v>2152</v>
      </c>
      <c r="C169" s="746"/>
      <c r="D169" s="746"/>
      <c r="E169" s="746"/>
      <c r="F169" s="749"/>
    </row>
    <row r="170" spans="2:6" ht="31.5">
      <c r="B170" s="734" t="s">
        <v>539</v>
      </c>
      <c r="C170" s="846">
        <v>1</v>
      </c>
      <c r="D170" s="846">
        <v>1</v>
      </c>
      <c r="E170" s="735">
        <f>D170/C170*100</f>
        <v>100</v>
      </c>
      <c r="F170" s="749"/>
    </row>
    <row r="171" spans="2:6" ht="15.75">
      <c r="B171" s="734" t="s">
        <v>540</v>
      </c>
      <c r="C171" s="846">
        <v>3</v>
      </c>
      <c r="D171" s="846">
        <v>3</v>
      </c>
      <c r="E171" s="735">
        <f>D171/C171*100</f>
        <v>100</v>
      </c>
      <c r="F171" s="749"/>
    </row>
    <row r="172" spans="2:6" ht="31.5">
      <c r="B172" s="734" t="s">
        <v>541</v>
      </c>
      <c r="C172" s="846">
        <v>3997</v>
      </c>
      <c r="D172" s="846">
        <v>8344</v>
      </c>
      <c r="E172" s="735">
        <f>D172/C172*100</f>
        <v>208.7565674255692</v>
      </c>
      <c r="F172" s="749"/>
    </row>
    <row r="173" spans="2:6" ht="31.5">
      <c r="B173" s="734" t="s">
        <v>542</v>
      </c>
      <c r="C173" s="846">
        <v>2351</v>
      </c>
      <c r="D173" s="846">
        <v>2351</v>
      </c>
      <c r="E173" s="735">
        <f>D173/C173*100</f>
        <v>100</v>
      </c>
      <c r="F173" s="749"/>
    </row>
    <row r="174" spans="2:6" ht="63">
      <c r="B174" s="734" t="s">
        <v>543</v>
      </c>
      <c r="C174" s="846">
        <v>2</v>
      </c>
      <c r="D174" s="846">
        <v>2</v>
      </c>
      <c r="E174" s="735">
        <v>0</v>
      </c>
      <c r="F174" s="749"/>
    </row>
    <row r="175" spans="2:6" ht="31.5">
      <c r="B175" s="734" t="s">
        <v>544</v>
      </c>
      <c r="C175" s="846">
        <v>2</v>
      </c>
      <c r="D175" s="846">
        <v>2</v>
      </c>
      <c r="E175" s="735">
        <f>D175/C175*100</f>
        <v>100</v>
      </c>
      <c r="F175" s="749"/>
    </row>
    <row r="176" spans="2:6" ht="31.5">
      <c r="B176" s="734" t="s">
        <v>545</v>
      </c>
      <c r="C176" s="846">
        <v>1</v>
      </c>
      <c r="D176" s="846">
        <v>1</v>
      </c>
      <c r="E176" s="735">
        <f>D176/C176*100</f>
        <v>100</v>
      </c>
      <c r="F176" s="749"/>
    </row>
    <row r="177" spans="2:6" ht="15">
      <c r="B177" s="749"/>
      <c r="C177" s="751"/>
      <c r="D177" s="751"/>
      <c r="E177" s="751"/>
      <c r="F177" s="749"/>
    </row>
    <row r="178" spans="2:6" s="92" customFormat="1" ht="15.75">
      <c r="B178" s="745" t="s">
        <v>2153</v>
      </c>
      <c r="C178" s="746"/>
      <c r="D178" s="746"/>
      <c r="E178" s="746"/>
      <c r="F178" s="749"/>
    </row>
    <row r="179" spans="2:6" ht="31.5">
      <c r="B179" s="734" t="s">
        <v>539</v>
      </c>
      <c r="C179" s="846">
        <v>1</v>
      </c>
      <c r="D179" s="846">
        <v>1</v>
      </c>
      <c r="E179" s="735">
        <f>D179/C179*100</f>
        <v>100</v>
      </c>
      <c r="F179" s="749"/>
    </row>
    <row r="180" spans="2:7" ht="15.75">
      <c r="B180" s="734" t="s">
        <v>540</v>
      </c>
      <c r="C180" s="846">
        <v>4</v>
      </c>
      <c r="D180" s="846">
        <v>4</v>
      </c>
      <c r="E180" s="735">
        <f>D180/C180*100</f>
        <v>100</v>
      </c>
      <c r="F180" s="749"/>
      <c r="G180" s="218"/>
    </row>
    <row r="181" spans="2:7" ht="31.5">
      <c r="B181" s="734" t="s">
        <v>541</v>
      </c>
      <c r="C181" s="846">
        <v>4000</v>
      </c>
      <c r="D181" s="846">
        <v>6150</v>
      </c>
      <c r="E181" s="735">
        <f>D181/C181*100</f>
        <v>153.75</v>
      </c>
      <c r="F181" s="749"/>
      <c r="G181" s="218"/>
    </row>
    <row r="182" spans="2:6" ht="31.5">
      <c r="B182" s="734" t="s">
        <v>542</v>
      </c>
      <c r="C182" s="846">
        <v>0</v>
      </c>
      <c r="D182" s="846">
        <v>0</v>
      </c>
      <c r="E182" s="735">
        <v>0</v>
      </c>
      <c r="F182" s="749"/>
    </row>
    <row r="183" spans="2:6" ht="63">
      <c r="B183" s="734" t="s">
        <v>543</v>
      </c>
      <c r="C183" s="846">
        <v>2</v>
      </c>
      <c r="D183" s="846">
        <v>2</v>
      </c>
      <c r="E183" s="735">
        <f>D183/C183*100</f>
        <v>100</v>
      </c>
      <c r="F183" s="736"/>
    </row>
    <row r="184" spans="2:6" ht="31.5">
      <c r="B184" s="734" t="s">
        <v>544</v>
      </c>
      <c r="C184" s="846" t="s">
        <v>2078</v>
      </c>
      <c r="D184" s="846" t="s">
        <v>2079</v>
      </c>
      <c r="E184" s="735">
        <v>100</v>
      </c>
      <c r="F184" s="736"/>
    </row>
    <row r="185" spans="2:6" ht="31.5">
      <c r="B185" s="734" t="s">
        <v>545</v>
      </c>
      <c r="C185" s="846">
        <v>1</v>
      </c>
      <c r="D185" s="846">
        <v>1</v>
      </c>
      <c r="E185" s="735">
        <f>D185/C185*100</f>
        <v>100</v>
      </c>
      <c r="F185" s="736"/>
    </row>
    <row r="186" spans="2:6" ht="15.75">
      <c r="B186" s="757"/>
      <c r="C186" s="855"/>
      <c r="D186" s="855"/>
      <c r="E186" s="758"/>
      <c r="F186" s="866"/>
    </row>
    <row r="187" spans="2:6" ht="15.75">
      <c r="B187" s="839" t="s">
        <v>2154</v>
      </c>
      <c r="C187" s="840"/>
      <c r="D187" s="840"/>
      <c r="E187" s="840"/>
      <c r="F187" s="736"/>
    </row>
    <row r="188" spans="2:6" s="867" customFormat="1" ht="31.5">
      <c r="B188" s="734" t="s">
        <v>539</v>
      </c>
      <c r="C188" s="846">
        <v>1</v>
      </c>
      <c r="D188" s="846">
        <v>1</v>
      </c>
      <c r="E188" s="735">
        <f>D188/C188*100</f>
        <v>100</v>
      </c>
      <c r="F188" s="736"/>
    </row>
    <row r="189" spans="2:6" s="867" customFormat="1" ht="15.75">
      <c r="B189" s="734" t="s">
        <v>540</v>
      </c>
      <c r="C189" s="846">
        <v>24</v>
      </c>
      <c r="D189" s="846">
        <v>18</v>
      </c>
      <c r="E189" s="735">
        <f>D189/C189*100</f>
        <v>75</v>
      </c>
      <c r="F189" s="736"/>
    </row>
    <row r="190" spans="2:6" s="867" customFormat="1" ht="31.5">
      <c r="B190" s="734" t="s">
        <v>541</v>
      </c>
      <c r="C190" s="846">
        <v>3500</v>
      </c>
      <c r="D190" s="846">
        <v>2678</v>
      </c>
      <c r="E190" s="735">
        <f>D190/C190*100</f>
        <v>76.5142857142857</v>
      </c>
      <c r="F190" s="736"/>
    </row>
    <row r="191" spans="2:6" s="867" customFormat="1" ht="31.5">
      <c r="B191" s="858" t="s">
        <v>542</v>
      </c>
      <c r="C191" s="868">
        <v>3500</v>
      </c>
      <c r="D191" s="868">
        <v>1260</v>
      </c>
      <c r="E191" s="860">
        <f>D191/C191*100</f>
        <v>36</v>
      </c>
      <c r="F191" s="736"/>
    </row>
    <row r="192" spans="2:6" s="867" customFormat="1" ht="63">
      <c r="B192" s="734" t="s">
        <v>543</v>
      </c>
      <c r="C192" s="868">
        <v>11</v>
      </c>
      <c r="D192" s="868">
        <v>2</v>
      </c>
      <c r="E192" s="735">
        <v>0</v>
      </c>
      <c r="F192" s="736"/>
    </row>
    <row r="193" spans="2:6" s="867" customFormat="1" ht="31.5">
      <c r="B193" s="734" t="s">
        <v>544</v>
      </c>
      <c r="C193" s="846">
        <v>2</v>
      </c>
      <c r="D193" s="846">
        <v>2</v>
      </c>
      <c r="E193" s="735">
        <f>D193/C193*100</f>
        <v>100</v>
      </c>
      <c r="F193" s="736"/>
    </row>
    <row r="194" spans="2:6" s="867" customFormat="1" ht="31.5">
      <c r="B194" s="734" t="s">
        <v>545</v>
      </c>
      <c r="C194" s="846">
        <v>1</v>
      </c>
      <c r="D194" s="846">
        <v>1</v>
      </c>
      <c r="E194" s="735">
        <f>D194/C194*100</f>
        <v>100</v>
      </c>
      <c r="F194" s="736"/>
    </row>
    <row r="195" spans="2:6" ht="15.75">
      <c r="B195" s="757"/>
      <c r="C195" s="855"/>
      <c r="D195" s="855"/>
      <c r="E195" s="758"/>
      <c r="F195" s="866"/>
    </row>
    <row r="196" spans="2:6" ht="15.75">
      <c r="B196" s="745" t="s">
        <v>2155</v>
      </c>
      <c r="C196" s="746"/>
      <c r="D196" s="746"/>
      <c r="E196" s="746"/>
      <c r="F196" s="749"/>
    </row>
    <row r="197" spans="2:6" ht="31.5">
      <c r="B197" s="734" t="s">
        <v>539</v>
      </c>
      <c r="C197" s="846">
        <v>1</v>
      </c>
      <c r="D197" s="846">
        <v>1</v>
      </c>
      <c r="E197" s="735">
        <f>D197/C197*100</f>
        <v>100</v>
      </c>
      <c r="F197" s="749"/>
    </row>
    <row r="198" spans="2:6" ht="15.75">
      <c r="B198" s="734" t="s">
        <v>540</v>
      </c>
      <c r="C198" s="846">
        <v>7</v>
      </c>
      <c r="D198" s="846">
        <v>13</v>
      </c>
      <c r="E198" s="735">
        <f>D198/C198*100</f>
        <v>185.71428571428572</v>
      </c>
      <c r="F198" s="749"/>
    </row>
    <row r="199" spans="2:6" ht="31.5">
      <c r="B199" s="734" t="s">
        <v>541</v>
      </c>
      <c r="C199" s="846">
        <v>1961</v>
      </c>
      <c r="D199" s="846">
        <v>798</v>
      </c>
      <c r="E199" s="735">
        <f>D199/C199*100</f>
        <v>40.69352371239164</v>
      </c>
      <c r="F199" s="749"/>
    </row>
    <row r="200" spans="2:6" ht="31.5">
      <c r="B200" s="734" t="s">
        <v>542</v>
      </c>
      <c r="C200" s="846"/>
      <c r="D200" s="846"/>
      <c r="E200" s="735">
        <v>0</v>
      </c>
      <c r="F200" s="749"/>
    </row>
    <row r="201" spans="2:6" ht="63">
      <c r="B201" s="734" t="s">
        <v>543</v>
      </c>
      <c r="C201" s="846">
        <v>2</v>
      </c>
      <c r="D201" s="846">
        <v>1</v>
      </c>
      <c r="E201" s="735">
        <f>D201/C201*100</f>
        <v>50</v>
      </c>
      <c r="F201" s="749"/>
    </row>
    <row r="202" spans="2:6" ht="31.5">
      <c r="B202" s="734" t="s">
        <v>544</v>
      </c>
      <c r="C202" s="846" t="s">
        <v>2078</v>
      </c>
      <c r="D202" s="846" t="s">
        <v>2079</v>
      </c>
      <c r="E202" s="735">
        <v>100</v>
      </c>
      <c r="F202" s="749"/>
    </row>
    <row r="203" spans="2:6" ht="31.5">
      <c r="B203" s="734" t="s">
        <v>545</v>
      </c>
      <c r="C203" s="846">
        <v>1</v>
      </c>
      <c r="D203" s="846">
        <v>1</v>
      </c>
      <c r="E203" s="735">
        <f>D203/C203*100</f>
        <v>100</v>
      </c>
      <c r="F203" s="749"/>
    </row>
    <row r="204" spans="2:6" ht="15.75">
      <c r="B204" s="757"/>
      <c r="C204" s="855"/>
      <c r="D204" s="855"/>
      <c r="E204" s="758"/>
      <c r="F204" s="759"/>
    </row>
    <row r="205" spans="2:5" s="209" customFormat="1" ht="16.5">
      <c r="B205" s="973" t="s">
        <v>554</v>
      </c>
      <c r="C205" s="974"/>
      <c r="D205" s="974"/>
      <c r="E205" s="974"/>
    </row>
    <row r="207" ht="16.5">
      <c r="D207" s="856" t="s">
        <v>919</v>
      </c>
    </row>
    <row r="208" ht="16.5">
      <c r="D208" s="857"/>
    </row>
    <row r="209" ht="16.5">
      <c r="D209" s="857"/>
    </row>
    <row r="210" ht="16.5">
      <c r="D210" s="857"/>
    </row>
    <row r="211" ht="16.5">
      <c r="D211" s="856" t="s">
        <v>918</v>
      </c>
    </row>
  </sheetData>
  <sheetProtection/>
  <mergeCells count="11">
    <mergeCell ref="B1:E1"/>
    <mergeCell ref="B2:E2"/>
    <mergeCell ref="B3:B5"/>
    <mergeCell ref="C3:E3"/>
    <mergeCell ref="C4:C5"/>
    <mergeCell ref="D4:E4"/>
    <mergeCell ref="B14:B16"/>
    <mergeCell ref="C14:E14"/>
    <mergeCell ref="C15:C16"/>
    <mergeCell ref="D15:E15"/>
    <mergeCell ref="B205:E205"/>
  </mergeCells>
  <printOptions/>
  <pageMargins left="0.32" right="0.25" top="0.32" bottom="0.28" header="0.2" footer="0.2"/>
  <pageSetup horizontalDpi="600" verticalDpi="600" orientation="portrait" r:id="rId3"/>
  <legacyDrawing r:id="rId2"/>
</worksheet>
</file>

<file path=xl/worksheets/sheet10.xml><?xml version="1.0" encoding="utf-8"?>
<worksheet xmlns="http://schemas.openxmlformats.org/spreadsheetml/2006/main" xmlns:r="http://schemas.openxmlformats.org/officeDocument/2006/relationships">
  <sheetPr>
    <tabColor rgb="FFFFFF00"/>
  </sheetPr>
  <dimension ref="A1:AD20"/>
  <sheetViews>
    <sheetView zoomScale="76" zoomScaleNormal="76" zoomScalePageLayoutView="0" workbookViewId="0" topLeftCell="A1">
      <selection activeCell="C3" sqref="C3"/>
    </sheetView>
  </sheetViews>
  <sheetFormatPr defaultColWidth="9.140625" defaultRowHeight="15"/>
  <cols>
    <col min="1" max="1" width="115.28125" style="61" customWidth="1"/>
    <col min="2" max="2" width="11.57421875" style="61" customWidth="1"/>
    <col min="3" max="3" width="13.8515625" style="61" customWidth="1"/>
    <col min="4" max="16384" width="9.140625" style="61" customWidth="1"/>
  </cols>
  <sheetData>
    <row r="1" ht="18.75">
      <c r="A1" s="182" t="s">
        <v>96</v>
      </c>
    </row>
    <row r="2" ht="15.75" thickBot="1">
      <c r="A2" s="183" t="s">
        <v>195</v>
      </c>
    </row>
    <row r="3" spans="1:30" ht="27.75" customHeight="1">
      <c r="A3" s="184" t="s">
        <v>97</v>
      </c>
      <c r="B3" s="185" t="s">
        <v>113</v>
      </c>
      <c r="C3" s="129" t="s">
        <v>114</v>
      </c>
      <c r="D3" s="65"/>
      <c r="E3" s="65"/>
      <c r="F3" s="65"/>
      <c r="G3" s="65"/>
      <c r="H3" s="65"/>
      <c r="I3" s="65"/>
      <c r="J3" s="65"/>
      <c r="K3" s="65"/>
      <c r="L3" s="65"/>
      <c r="M3" s="65"/>
      <c r="N3" s="65"/>
      <c r="O3" s="65"/>
      <c r="P3" s="65"/>
      <c r="Q3" s="65"/>
      <c r="R3" s="65"/>
      <c r="S3" s="66"/>
      <c r="T3" s="66"/>
      <c r="U3" s="66"/>
      <c r="V3" s="66"/>
      <c r="W3" s="66"/>
      <c r="X3" s="66"/>
      <c r="Y3" s="186"/>
      <c r="Z3" s="186"/>
      <c r="AA3" s="186"/>
      <c r="AB3" s="186"/>
      <c r="AC3" s="186"/>
      <c r="AD3" s="186"/>
    </row>
    <row r="4" spans="1:30" ht="15">
      <c r="A4" s="187" t="s">
        <v>98</v>
      </c>
      <c r="B4" s="188">
        <v>21</v>
      </c>
      <c r="C4" s="60">
        <v>0</v>
      </c>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row>
    <row r="5" spans="1:30" ht="15">
      <c r="A5" s="187" t="s">
        <v>100</v>
      </c>
      <c r="B5" s="188">
        <v>21</v>
      </c>
      <c r="C5" s="60">
        <v>0</v>
      </c>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row>
    <row r="6" spans="1:30" ht="21.75" customHeight="1">
      <c r="A6" s="1078" t="s">
        <v>101</v>
      </c>
      <c r="B6" s="1079"/>
      <c r="C6" s="60"/>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row>
    <row r="7" spans="1:30" ht="15">
      <c r="A7" s="189" t="s">
        <v>102</v>
      </c>
      <c r="B7" s="188">
        <v>21</v>
      </c>
      <c r="C7" s="60">
        <v>0</v>
      </c>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row>
    <row r="8" spans="1:30" ht="21.75" customHeight="1">
      <c r="A8" s="189" t="s">
        <v>103</v>
      </c>
      <c r="B8" s="188">
        <v>21</v>
      </c>
      <c r="C8" s="60">
        <v>0</v>
      </c>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row>
    <row r="9" spans="1:30" ht="21.75" customHeight="1">
      <c r="A9" s="189" t="s">
        <v>104</v>
      </c>
      <c r="B9" s="188">
        <v>21</v>
      </c>
      <c r="C9" s="60">
        <v>0</v>
      </c>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row>
    <row r="10" spans="1:30" ht="22.5" customHeight="1">
      <c r="A10" s="1078" t="s">
        <v>105</v>
      </c>
      <c r="B10" s="1079"/>
      <c r="C10" s="60"/>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row>
    <row r="11" spans="1:30" ht="15">
      <c r="A11" s="190" t="s">
        <v>106</v>
      </c>
      <c r="B11" s="188">
        <v>21</v>
      </c>
      <c r="C11" s="60">
        <v>0</v>
      </c>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row>
    <row r="12" spans="1:30" ht="22.5" customHeight="1">
      <c r="A12" s="190" t="s">
        <v>107</v>
      </c>
      <c r="B12" s="188">
        <v>21</v>
      </c>
      <c r="C12" s="60">
        <v>0</v>
      </c>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row>
    <row r="13" spans="1:30" ht="22.5" customHeight="1">
      <c r="A13" s="190" t="s">
        <v>108</v>
      </c>
      <c r="B13" s="188">
        <v>21</v>
      </c>
      <c r="C13" s="60">
        <v>0</v>
      </c>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row>
    <row r="14" spans="1:30" ht="26.25" customHeight="1">
      <c r="A14" s="1078" t="s">
        <v>109</v>
      </c>
      <c r="B14" s="1079"/>
      <c r="C14" s="60"/>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row>
    <row r="15" spans="1:30" ht="50.25" customHeight="1">
      <c r="A15" s="190" t="s">
        <v>110</v>
      </c>
      <c r="B15" s="188">
        <v>21</v>
      </c>
      <c r="C15" s="60">
        <v>0</v>
      </c>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row>
    <row r="16" spans="1:30" ht="22.5" customHeight="1">
      <c r="A16" s="1078" t="s">
        <v>111</v>
      </c>
      <c r="B16" s="1079"/>
      <c r="C16" s="60"/>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row>
    <row r="17" spans="1:30" ht="24" customHeight="1" thickBot="1">
      <c r="A17" s="191" t="s">
        <v>112</v>
      </c>
      <c r="B17" s="192">
        <v>21</v>
      </c>
      <c r="C17" s="60">
        <v>0</v>
      </c>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row>
    <row r="18" spans="4:30" ht="15">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row>
    <row r="20" ht="15">
      <c r="E20" s="60"/>
    </row>
  </sheetData>
  <sheetProtection/>
  <mergeCells count="4">
    <mergeCell ref="A16:B16"/>
    <mergeCell ref="A6:B6"/>
    <mergeCell ref="A10:B10"/>
    <mergeCell ref="A14:B14"/>
  </mergeCells>
  <printOptions horizontalCentered="1"/>
  <pageMargins left="0" right="0" top="0.5" bottom="0.5" header="0.3" footer="0.3"/>
  <pageSetup firstPageNumber="20" useFirstPageNumber="1" horizontalDpi="600" verticalDpi="600" orientation="landscape" paperSize="9" r:id="rId1"/>
  <headerFooter>
    <oddFooter>&amp;C&amp;P</oddFooter>
  </headerFooter>
</worksheet>
</file>

<file path=xl/worksheets/sheet11.xml><?xml version="1.0" encoding="utf-8"?>
<worksheet xmlns="http://schemas.openxmlformats.org/spreadsheetml/2006/main" xmlns:r="http://schemas.openxmlformats.org/officeDocument/2006/relationships">
  <sheetPr>
    <tabColor rgb="FFFFFF00"/>
  </sheetPr>
  <dimension ref="A1:J24"/>
  <sheetViews>
    <sheetView zoomScalePageLayoutView="0" workbookViewId="0" topLeftCell="A1">
      <selection activeCell="E16" sqref="E16"/>
    </sheetView>
  </sheetViews>
  <sheetFormatPr defaultColWidth="9.140625" defaultRowHeight="15"/>
  <cols>
    <col min="1" max="1" width="5.7109375" style="61" customWidth="1"/>
    <col min="2" max="2" width="14.8515625" style="61" customWidth="1"/>
    <col min="3" max="3" width="12.140625" style="61" customWidth="1"/>
    <col min="4" max="4" width="11.8515625" style="61" customWidth="1"/>
    <col min="5" max="5" width="11.00390625" style="61" customWidth="1"/>
    <col min="6" max="6" width="13.00390625" style="61" customWidth="1"/>
    <col min="7" max="7" width="12.7109375" style="61" customWidth="1"/>
    <col min="8" max="8" width="9.28125" style="61" bestFit="1" customWidth="1"/>
    <col min="9" max="16384" width="9.140625" style="61" customWidth="1"/>
  </cols>
  <sheetData>
    <row r="1" spans="2:10" ht="15" customHeight="1">
      <c r="B1" s="1080" t="s">
        <v>115</v>
      </c>
      <c r="C1" s="1081"/>
      <c r="D1" s="1081"/>
      <c r="E1" s="1081"/>
      <c r="F1" s="1081"/>
      <c r="G1" s="1081"/>
      <c r="H1" s="1081"/>
      <c r="I1" s="223"/>
      <c r="J1" s="224"/>
    </row>
    <row r="2" spans="2:8" ht="45">
      <c r="B2" s="60" t="s">
        <v>591</v>
      </c>
      <c r="C2" s="118" t="s">
        <v>601</v>
      </c>
      <c r="D2" s="60" t="s">
        <v>592</v>
      </c>
      <c r="E2" s="118" t="s">
        <v>593</v>
      </c>
      <c r="F2" s="118" t="s">
        <v>594</v>
      </c>
      <c r="G2" s="118" t="s">
        <v>595</v>
      </c>
      <c r="H2" s="118" t="s">
        <v>596</v>
      </c>
    </row>
    <row r="3" spans="2:8" ht="15">
      <c r="B3" s="60"/>
      <c r="C3" s="118"/>
      <c r="D3" s="60"/>
      <c r="E3" s="118"/>
      <c r="F3" s="118"/>
      <c r="G3" s="60"/>
      <c r="H3" s="60"/>
    </row>
    <row r="4" spans="1:8" ht="15.75">
      <c r="A4" s="61">
        <v>1</v>
      </c>
      <c r="B4" s="21" t="s">
        <v>15</v>
      </c>
      <c r="C4" s="60">
        <v>0</v>
      </c>
      <c r="D4" s="60">
        <v>0</v>
      </c>
      <c r="E4" s="60">
        <v>23</v>
      </c>
      <c r="F4" s="60">
        <v>23</v>
      </c>
      <c r="G4" s="60">
        <v>8</v>
      </c>
      <c r="H4" s="60">
        <v>22</v>
      </c>
    </row>
    <row r="5" spans="1:8" ht="15.75">
      <c r="A5" s="61">
        <v>2</v>
      </c>
      <c r="B5" s="21" t="s">
        <v>7</v>
      </c>
      <c r="C5" s="119">
        <v>0</v>
      </c>
      <c r="D5" s="119"/>
      <c r="E5" s="119">
        <v>16</v>
      </c>
      <c r="F5" s="119">
        <v>16</v>
      </c>
      <c r="G5" s="119">
        <v>16</v>
      </c>
      <c r="H5" s="119">
        <v>18</v>
      </c>
    </row>
    <row r="6" spans="1:8" ht="15.75">
      <c r="A6" s="61">
        <v>3</v>
      </c>
      <c r="B6" s="21" t="s">
        <v>16</v>
      </c>
      <c r="C6" s="119">
        <v>0</v>
      </c>
      <c r="D6" s="119"/>
      <c r="E6" s="119"/>
      <c r="F6" s="119"/>
      <c r="G6" s="119">
        <v>3</v>
      </c>
      <c r="H6" s="119">
        <v>24</v>
      </c>
    </row>
    <row r="7" spans="1:8" ht="15.75">
      <c r="A7" s="61">
        <v>4</v>
      </c>
      <c r="B7" s="21" t="s">
        <v>17</v>
      </c>
      <c r="C7" s="119">
        <v>0</v>
      </c>
      <c r="D7" s="119">
        <v>0</v>
      </c>
      <c r="E7" s="119">
        <v>5</v>
      </c>
      <c r="F7" s="119">
        <v>5</v>
      </c>
      <c r="G7" s="119">
        <v>15</v>
      </c>
      <c r="H7" s="119">
        <v>33</v>
      </c>
    </row>
    <row r="8" spans="1:8" ht="15.75">
      <c r="A8" s="61">
        <v>5</v>
      </c>
      <c r="B8" s="21" t="s">
        <v>18</v>
      </c>
      <c r="C8" s="119">
        <v>0</v>
      </c>
      <c r="D8" s="119">
        <v>0</v>
      </c>
      <c r="E8" s="119">
        <v>8</v>
      </c>
      <c r="F8" s="119">
        <v>8</v>
      </c>
      <c r="G8" s="119">
        <v>421</v>
      </c>
      <c r="H8" s="119">
        <v>41</v>
      </c>
    </row>
    <row r="9" spans="1:8" ht="15.75">
      <c r="A9" s="61">
        <v>6</v>
      </c>
      <c r="B9" s="21" t="s">
        <v>19</v>
      </c>
      <c r="C9" s="119">
        <v>0</v>
      </c>
      <c r="D9" s="119">
        <v>0</v>
      </c>
      <c r="E9" s="119">
        <v>45</v>
      </c>
      <c r="F9" s="119">
        <v>45</v>
      </c>
      <c r="G9" s="119">
        <v>9</v>
      </c>
      <c r="H9" s="119">
        <v>12</v>
      </c>
    </row>
    <row r="10" spans="1:8" ht="15.75">
      <c r="A10" s="61">
        <v>7</v>
      </c>
      <c r="B10" s="21" t="s">
        <v>20</v>
      </c>
      <c r="C10" s="119">
        <v>0</v>
      </c>
      <c r="D10" s="119">
        <v>0</v>
      </c>
      <c r="E10" s="119">
        <v>9</v>
      </c>
      <c r="F10" s="119">
        <v>9</v>
      </c>
      <c r="G10" s="119">
        <v>12</v>
      </c>
      <c r="H10" s="119">
        <v>38</v>
      </c>
    </row>
    <row r="11" spans="1:8" ht="15" customHeight="1">
      <c r="A11" s="61">
        <v>8</v>
      </c>
      <c r="B11" s="21" t="s">
        <v>21</v>
      </c>
      <c r="C11" s="119">
        <v>0</v>
      </c>
      <c r="D11" s="119">
        <v>0</v>
      </c>
      <c r="E11" s="119">
        <v>9</v>
      </c>
      <c r="F11" s="119">
        <v>9</v>
      </c>
      <c r="G11" s="119">
        <v>40</v>
      </c>
      <c r="H11" s="119">
        <v>40</v>
      </c>
    </row>
    <row r="12" spans="1:8" ht="15.75">
      <c r="A12" s="61">
        <v>9</v>
      </c>
      <c r="B12" s="21" t="s">
        <v>22</v>
      </c>
      <c r="C12" s="119">
        <v>0</v>
      </c>
      <c r="D12" s="119">
        <v>0</v>
      </c>
      <c r="E12" s="119">
        <v>78</v>
      </c>
      <c r="F12" s="119">
        <v>78</v>
      </c>
      <c r="G12" s="119">
        <v>391</v>
      </c>
      <c r="H12" s="119">
        <v>34</v>
      </c>
    </row>
    <row r="13" spans="1:8" ht="15.75">
      <c r="A13" s="61">
        <v>10</v>
      </c>
      <c r="B13" s="21" t="s">
        <v>23</v>
      </c>
      <c r="C13" s="119">
        <v>0</v>
      </c>
      <c r="D13" s="119">
        <v>0</v>
      </c>
      <c r="E13" s="119">
        <v>103</v>
      </c>
      <c r="F13" s="119">
        <v>103</v>
      </c>
      <c r="G13" s="119">
        <v>13</v>
      </c>
      <c r="H13" s="119">
        <v>28</v>
      </c>
    </row>
    <row r="14" spans="1:8" ht="15.75">
      <c r="A14" s="61">
        <v>11</v>
      </c>
      <c r="B14" s="21" t="s">
        <v>24</v>
      </c>
      <c r="C14" s="119">
        <v>0</v>
      </c>
      <c r="D14" s="119">
        <v>0</v>
      </c>
      <c r="E14" s="119">
        <v>46</v>
      </c>
      <c r="F14" s="119">
        <v>46</v>
      </c>
      <c r="G14" s="119">
        <v>18</v>
      </c>
      <c r="H14" s="119">
        <v>10</v>
      </c>
    </row>
    <row r="15" spans="1:8" ht="15.75">
      <c r="A15" s="61">
        <v>12</v>
      </c>
      <c r="B15" s="21" t="s">
        <v>25</v>
      </c>
      <c r="C15" s="119">
        <v>0</v>
      </c>
      <c r="D15" s="119">
        <v>0</v>
      </c>
      <c r="E15" s="119">
        <v>19</v>
      </c>
      <c r="F15" s="119">
        <v>19</v>
      </c>
      <c r="G15" s="119">
        <v>4</v>
      </c>
      <c r="H15" s="119">
        <v>8</v>
      </c>
    </row>
    <row r="16" spans="1:8" ht="15.75">
      <c r="A16" s="61">
        <v>13</v>
      </c>
      <c r="B16" s="21" t="s">
        <v>26</v>
      </c>
      <c r="C16" s="119">
        <v>0</v>
      </c>
      <c r="D16" s="119">
        <v>0</v>
      </c>
      <c r="E16" s="119">
        <v>9</v>
      </c>
      <c r="F16" s="119">
        <v>9</v>
      </c>
      <c r="G16" s="119">
        <v>15</v>
      </c>
      <c r="H16" s="119">
        <v>12</v>
      </c>
    </row>
    <row r="17" spans="1:8" ht="15.75">
      <c r="A17" s="61">
        <v>14</v>
      </c>
      <c r="B17" s="21" t="s">
        <v>27</v>
      </c>
      <c r="C17" s="119">
        <v>0</v>
      </c>
      <c r="D17" s="119">
        <v>0</v>
      </c>
      <c r="E17" s="119">
        <v>303</v>
      </c>
      <c r="F17" s="119">
        <v>303</v>
      </c>
      <c r="G17" s="119">
        <v>12</v>
      </c>
      <c r="H17" s="119">
        <v>40</v>
      </c>
    </row>
    <row r="18" spans="1:8" ht="15.75">
      <c r="A18" s="61">
        <v>15</v>
      </c>
      <c r="B18" s="21" t="s">
        <v>8</v>
      </c>
      <c r="C18" s="119"/>
      <c r="D18" s="119"/>
      <c r="E18" s="119"/>
      <c r="F18" s="119"/>
      <c r="G18" s="119">
        <v>25</v>
      </c>
      <c r="H18" s="119">
        <v>25</v>
      </c>
    </row>
    <row r="19" spans="1:8" ht="15.75">
      <c r="A19" s="61">
        <v>16</v>
      </c>
      <c r="B19" s="29" t="s">
        <v>9</v>
      </c>
      <c r="C19" s="119">
        <v>0</v>
      </c>
      <c r="D19" s="119">
        <v>0</v>
      </c>
      <c r="E19" s="119">
        <v>23</v>
      </c>
      <c r="F19" s="119">
        <v>23</v>
      </c>
      <c r="G19" s="119">
        <v>5</v>
      </c>
      <c r="H19" s="119">
        <v>17</v>
      </c>
    </row>
    <row r="20" spans="1:8" ht="15.75">
      <c r="A20" s="61">
        <v>17</v>
      </c>
      <c r="B20" s="71" t="s">
        <v>10</v>
      </c>
      <c r="C20" s="119">
        <v>0</v>
      </c>
      <c r="D20" s="119">
        <v>0</v>
      </c>
      <c r="E20" s="119">
        <v>108</v>
      </c>
      <c r="F20" s="119">
        <v>108</v>
      </c>
      <c r="G20" s="119">
        <v>30</v>
      </c>
      <c r="H20" s="119">
        <v>23</v>
      </c>
    </row>
    <row r="21" spans="1:8" ht="15.75">
      <c r="A21" s="61">
        <v>18</v>
      </c>
      <c r="B21" s="71" t="s">
        <v>11</v>
      </c>
      <c r="C21" s="119">
        <v>0</v>
      </c>
      <c r="D21" s="119">
        <v>0</v>
      </c>
      <c r="E21" s="119">
        <v>5</v>
      </c>
      <c r="F21" s="119">
        <v>5</v>
      </c>
      <c r="G21" s="119">
        <v>64</v>
      </c>
      <c r="H21" s="119">
        <v>20</v>
      </c>
    </row>
    <row r="22" spans="1:8" ht="15.75">
      <c r="A22" s="61">
        <v>19</v>
      </c>
      <c r="B22" s="71" t="s">
        <v>12</v>
      </c>
      <c r="C22" s="119">
        <v>0</v>
      </c>
      <c r="D22" s="119">
        <v>0</v>
      </c>
      <c r="E22" s="119">
        <v>2</v>
      </c>
      <c r="F22" s="119">
        <v>2</v>
      </c>
      <c r="G22" s="119">
        <v>2</v>
      </c>
      <c r="H22" s="119">
        <v>15</v>
      </c>
    </row>
    <row r="23" spans="1:8" ht="15.75">
      <c r="A23" s="61">
        <v>20</v>
      </c>
      <c r="B23" s="71" t="s">
        <v>13</v>
      </c>
      <c r="C23" s="119">
        <v>0</v>
      </c>
      <c r="D23" s="119">
        <v>0</v>
      </c>
      <c r="E23" s="119">
        <v>45</v>
      </c>
      <c r="F23" s="119">
        <v>45</v>
      </c>
      <c r="G23" s="119">
        <v>2</v>
      </c>
      <c r="H23" s="119">
        <v>10</v>
      </c>
    </row>
    <row r="24" spans="1:8" ht="15.75">
      <c r="A24" s="61">
        <v>21</v>
      </c>
      <c r="B24" s="71" t="s">
        <v>14</v>
      </c>
      <c r="C24" s="119">
        <v>0</v>
      </c>
      <c r="D24" s="119"/>
      <c r="E24" s="119">
        <v>35</v>
      </c>
      <c r="F24" s="119">
        <v>35</v>
      </c>
      <c r="G24" s="119">
        <v>13</v>
      </c>
      <c r="H24" s="119">
        <v>47</v>
      </c>
    </row>
  </sheetData>
  <sheetProtection/>
  <mergeCells count="1">
    <mergeCell ref="B1:H1"/>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FF00"/>
  </sheetPr>
  <dimension ref="A1:H24"/>
  <sheetViews>
    <sheetView zoomScalePageLayoutView="0" workbookViewId="0" topLeftCell="A1">
      <selection activeCell="I15" sqref="I15"/>
    </sheetView>
  </sheetViews>
  <sheetFormatPr defaultColWidth="16.00390625" defaultRowHeight="15"/>
  <cols>
    <col min="1" max="1" width="4.00390625" style="61" bestFit="1" customWidth="1"/>
    <col min="2" max="7" width="16.00390625" style="61" customWidth="1"/>
    <col min="8" max="8" width="16.28125" style="61" bestFit="1" customWidth="1"/>
    <col min="9" max="16384" width="16.00390625" style="61" customWidth="1"/>
  </cols>
  <sheetData>
    <row r="1" spans="2:3" ht="18.75">
      <c r="B1" s="225" t="s">
        <v>891</v>
      </c>
      <c r="C1" s="120"/>
    </row>
    <row r="2" spans="1:8" ht="15">
      <c r="A2" s="60" t="s">
        <v>591</v>
      </c>
      <c r="B2" s="159" t="s">
        <v>47</v>
      </c>
      <c r="C2" s="1082" t="s">
        <v>602</v>
      </c>
      <c r="D2" s="1083"/>
      <c r="E2" s="1084"/>
      <c r="F2" s="1082" t="s">
        <v>603</v>
      </c>
      <c r="G2" s="1083"/>
      <c r="H2" s="1084"/>
    </row>
    <row r="3" spans="1:8" ht="15">
      <c r="A3" s="60"/>
      <c r="B3" s="160"/>
      <c r="C3" s="121" t="s">
        <v>116</v>
      </c>
      <c r="D3" s="121" t="s">
        <v>604</v>
      </c>
      <c r="E3" s="121" t="s">
        <v>605</v>
      </c>
      <c r="F3" s="121" t="s">
        <v>116</v>
      </c>
      <c r="G3" s="121" t="s">
        <v>117</v>
      </c>
      <c r="H3" s="121" t="s">
        <v>118</v>
      </c>
    </row>
    <row r="4" spans="1:8" ht="15.75">
      <c r="A4" s="60">
        <v>1</v>
      </c>
      <c r="B4" s="226" t="s">
        <v>15</v>
      </c>
      <c r="C4" s="227"/>
      <c r="D4" s="122">
        <v>1580000000</v>
      </c>
      <c r="E4" s="122">
        <v>1445000000</v>
      </c>
      <c r="F4" s="122">
        <v>32808600000</v>
      </c>
      <c r="G4" s="122">
        <v>17761710000</v>
      </c>
      <c r="H4" s="122">
        <v>9092328000</v>
      </c>
    </row>
    <row r="5" spans="1:8" ht="15.75">
      <c r="A5" s="60">
        <v>2</v>
      </c>
      <c r="B5" s="161" t="s">
        <v>7</v>
      </c>
      <c r="C5" s="122">
        <v>4037000000</v>
      </c>
      <c r="D5" s="122">
        <v>1760000000</v>
      </c>
      <c r="E5" s="122">
        <v>1760000000</v>
      </c>
      <c r="F5" s="122">
        <v>79898000000</v>
      </c>
      <c r="G5" s="122">
        <v>35866430000</v>
      </c>
      <c r="H5" s="122">
        <v>35866430000</v>
      </c>
    </row>
    <row r="6" spans="1:8" ht="15.75">
      <c r="A6" s="60">
        <v>3</v>
      </c>
      <c r="B6" s="161" t="s">
        <v>16</v>
      </c>
      <c r="C6" s="122">
        <v>1720000000</v>
      </c>
      <c r="D6" s="122">
        <v>1720000000</v>
      </c>
      <c r="E6" s="122">
        <v>1321342000</v>
      </c>
      <c r="F6" s="122">
        <v>35318740000</v>
      </c>
      <c r="G6" s="122">
        <v>35318740000</v>
      </c>
      <c r="H6" s="122">
        <v>34517911000</v>
      </c>
    </row>
    <row r="7" spans="1:8" ht="15.75">
      <c r="A7" s="60">
        <v>4</v>
      </c>
      <c r="B7" s="161" t="s">
        <v>17</v>
      </c>
      <c r="C7" s="122">
        <v>5060000000</v>
      </c>
      <c r="D7" s="122">
        <v>1610000000</v>
      </c>
      <c r="E7" s="122"/>
      <c r="F7" s="122">
        <v>112400000000</v>
      </c>
      <c r="G7" s="122"/>
      <c r="H7" s="122">
        <v>35625000000</v>
      </c>
    </row>
    <row r="8" spans="1:8" ht="15.75">
      <c r="A8" s="60">
        <v>5</v>
      </c>
      <c r="B8" s="161" t="s">
        <v>18</v>
      </c>
      <c r="C8" s="122">
        <v>3777350000</v>
      </c>
      <c r="D8" s="122">
        <f>C8</f>
        <v>3777350000</v>
      </c>
      <c r="E8" s="122">
        <v>3767950000</v>
      </c>
      <c r="F8" s="122">
        <v>37400000000</v>
      </c>
      <c r="G8" s="122">
        <f>F8</f>
        <v>37400000000</v>
      </c>
      <c r="H8" s="122">
        <v>36006000000</v>
      </c>
    </row>
    <row r="9" spans="1:8" ht="15.75">
      <c r="A9" s="60">
        <v>6</v>
      </c>
      <c r="B9" s="161" t="s">
        <v>19</v>
      </c>
      <c r="C9" s="122">
        <v>11594000000</v>
      </c>
      <c r="D9" s="122">
        <v>1600000000</v>
      </c>
      <c r="E9" s="122">
        <v>1460000000</v>
      </c>
      <c r="F9" s="122">
        <v>126926000000</v>
      </c>
      <c r="G9" s="122">
        <v>32620000000</v>
      </c>
      <c r="H9" s="122">
        <v>31740000000</v>
      </c>
    </row>
    <row r="10" spans="1:8" ht="15.75">
      <c r="A10" s="60">
        <v>7</v>
      </c>
      <c r="B10" s="161" t="s">
        <v>20</v>
      </c>
      <c r="C10" s="122">
        <v>1750000000</v>
      </c>
      <c r="D10" s="122">
        <f>C10</f>
        <v>1750000000</v>
      </c>
      <c r="E10" s="122">
        <v>1749000000</v>
      </c>
      <c r="F10" s="122">
        <v>39750000000</v>
      </c>
      <c r="G10" s="122">
        <f>F10</f>
        <v>39750000000</v>
      </c>
      <c r="H10" s="122">
        <v>17519000000</v>
      </c>
    </row>
    <row r="11" spans="1:8" ht="15.75">
      <c r="A11" s="60">
        <v>8</v>
      </c>
      <c r="B11" s="161" t="s">
        <v>21</v>
      </c>
      <c r="C11" s="122">
        <v>3982500000</v>
      </c>
      <c r="D11" s="122">
        <v>2285000000</v>
      </c>
      <c r="E11" s="122">
        <v>2252731000</v>
      </c>
      <c r="F11" s="122">
        <v>32983000000</v>
      </c>
      <c r="G11" s="122">
        <v>25094550000</v>
      </c>
      <c r="H11" s="122">
        <v>23344350000</v>
      </c>
    </row>
    <row r="12" spans="1:8" ht="15.75">
      <c r="A12" s="60">
        <v>9</v>
      </c>
      <c r="B12" s="161" t="s">
        <v>22</v>
      </c>
      <c r="C12" s="122">
        <v>7285000000</v>
      </c>
      <c r="D12" s="122">
        <v>2040000000</v>
      </c>
      <c r="E12" s="122">
        <v>2040000000</v>
      </c>
      <c r="F12" s="122">
        <v>81942000000</v>
      </c>
      <c r="G12" s="122">
        <v>30868000000</v>
      </c>
      <c r="H12" s="122">
        <v>28868000000</v>
      </c>
    </row>
    <row r="13" spans="1:8" ht="15.75">
      <c r="A13" s="60">
        <v>10</v>
      </c>
      <c r="B13" s="161" t="s">
        <v>23</v>
      </c>
      <c r="C13" s="122" t="s">
        <v>403</v>
      </c>
      <c r="D13" s="122">
        <v>1450000000</v>
      </c>
      <c r="E13" s="122">
        <v>394651600</v>
      </c>
      <c r="F13" s="122"/>
      <c r="G13" s="122">
        <f>2629875000+28000000000</f>
        <v>30629875000</v>
      </c>
      <c r="H13" s="122">
        <f>687500000+16664136000</f>
        <v>17351636000</v>
      </c>
    </row>
    <row r="14" spans="1:8" ht="15.75">
      <c r="A14" s="60">
        <v>11</v>
      </c>
      <c r="B14" s="161" t="s">
        <v>24</v>
      </c>
      <c r="C14" s="122">
        <v>4578000000</v>
      </c>
      <c r="D14" s="122">
        <v>1700000000</v>
      </c>
      <c r="E14" s="122">
        <v>1591679000</v>
      </c>
      <c r="F14" s="122">
        <v>28000000000</v>
      </c>
      <c r="G14" s="122">
        <v>27998000000</v>
      </c>
      <c r="H14" s="122">
        <v>27998</v>
      </c>
    </row>
    <row r="15" spans="1:8" ht="15.75">
      <c r="A15" s="60">
        <v>12</v>
      </c>
      <c r="B15" s="161" t="s">
        <v>25</v>
      </c>
      <c r="C15" s="122">
        <v>2881000000</v>
      </c>
      <c r="D15" s="122">
        <v>1440000000</v>
      </c>
      <c r="E15" s="122">
        <v>1348364000</v>
      </c>
      <c r="F15" s="122">
        <v>55204000000</v>
      </c>
      <c r="G15" s="122">
        <v>29925000000</v>
      </c>
      <c r="H15" s="122">
        <v>29293259000</v>
      </c>
    </row>
    <row r="16" spans="1:8" ht="15.75">
      <c r="A16" s="60">
        <v>13</v>
      </c>
      <c r="B16" s="161" t="s">
        <v>26</v>
      </c>
      <c r="C16" s="122">
        <v>1700000000</v>
      </c>
      <c r="D16" s="122">
        <v>1700000000</v>
      </c>
      <c r="E16" s="122">
        <v>717780000</v>
      </c>
      <c r="F16" s="122">
        <v>44377000000</v>
      </c>
      <c r="G16" s="122">
        <v>44377000000</v>
      </c>
      <c r="H16" s="122">
        <v>31188200000</v>
      </c>
    </row>
    <row r="17" spans="1:8" ht="15.75">
      <c r="A17" s="60">
        <v>14</v>
      </c>
      <c r="B17" s="161" t="s">
        <v>27</v>
      </c>
      <c r="C17" s="122">
        <v>11321000000</v>
      </c>
      <c r="D17" s="122">
        <v>3421000000</v>
      </c>
      <c r="E17" s="122">
        <v>2001699000</v>
      </c>
      <c r="F17" s="122">
        <v>77731000000</v>
      </c>
      <c r="G17" s="122">
        <v>31000000000</v>
      </c>
      <c r="H17" s="122">
        <v>3026517000</v>
      </c>
    </row>
    <row r="18" spans="1:8" ht="15.75">
      <c r="A18" s="60">
        <v>15</v>
      </c>
      <c r="B18" s="161" t="s">
        <v>8</v>
      </c>
      <c r="C18" s="122">
        <v>1904000000</v>
      </c>
      <c r="D18" s="122">
        <f>C18</f>
        <v>1904000000</v>
      </c>
      <c r="E18" s="122">
        <v>1892570000</v>
      </c>
      <c r="F18" s="122">
        <v>56200000000</v>
      </c>
      <c r="G18" s="122">
        <v>41800000000</v>
      </c>
      <c r="H18" s="122">
        <v>30166860000</v>
      </c>
    </row>
    <row r="19" spans="1:8" s="7" customFormat="1" ht="15.75">
      <c r="A19" s="60">
        <v>16</v>
      </c>
      <c r="B19" s="162" t="s">
        <v>9</v>
      </c>
      <c r="C19" s="228">
        <v>1980000000</v>
      </c>
      <c r="D19" s="228">
        <v>1917470000</v>
      </c>
      <c r="E19" s="228">
        <v>605140000</v>
      </c>
      <c r="F19" s="228">
        <v>30057200000</v>
      </c>
      <c r="G19" s="228">
        <f>F19</f>
        <v>30057200000</v>
      </c>
      <c r="H19" s="228">
        <v>4460000000</v>
      </c>
    </row>
    <row r="20" spans="1:8" ht="15.75">
      <c r="A20" s="60">
        <v>17</v>
      </c>
      <c r="B20" s="162" t="s">
        <v>10</v>
      </c>
      <c r="C20" s="122">
        <f>660000000+4070700000</f>
        <v>4730700000</v>
      </c>
      <c r="D20" s="122">
        <v>1440000000</v>
      </c>
      <c r="E20" s="122">
        <v>1440000000</v>
      </c>
      <c r="F20" s="122">
        <f>4574100000+4574100000+54148400000</f>
        <v>63296600000</v>
      </c>
      <c r="G20" s="122">
        <v>32565000000</v>
      </c>
      <c r="H20" s="122">
        <v>32240000000</v>
      </c>
    </row>
    <row r="21" spans="1:8" ht="15.75">
      <c r="A21" s="60">
        <v>18</v>
      </c>
      <c r="B21" s="162" t="s">
        <v>11</v>
      </c>
      <c r="C21" s="122">
        <v>1459000000</v>
      </c>
      <c r="D21" s="122">
        <f>C21</f>
        <v>1459000000</v>
      </c>
      <c r="E21" s="122">
        <v>934611139</v>
      </c>
      <c r="F21" s="122">
        <v>48648400000</v>
      </c>
      <c r="G21" s="122">
        <v>47126400000</v>
      </c>
      <c r="H21" s="122">
        <v>23424562000</v>
      </c>
    </row>
    <row r="22" spans="1:8" ht="15.75">
      <c r="A22" s="60">
        <v>19</v>
      </c>
      <c r="B22" s="162" t="s">
        <v>12</v>
      </c>
      <c r="C22" s="122">
        <v>1230000000</v>
      </c>
      <c r="D22" s="122">
        <v>1230000000</v>
      </c>
      <c r="E22" s="122">
        <v>1082000000</v>
      </c>
      <c r="F22" s="122">
        <v>29000000000</v>
      </c>
      <c r="G22" s="122">
        <v>22956000000</v>
      </c>
      <c r="H22" s="122">
        <v>805000000</v>
      </c>
    </row>
    <row r="23" spans="1:8" ht="15.75">
      <c r="A23" s="60">
        <v>20</v>
      </c>
      <c r="B23" s="162" t="s">
        <v>13</v>
      </c>
      <c r="C23" s="122">
        <v>890000000</v>
      </c>
      <c r="D23" s="122"/>
      <c r="E23" s="122"/>
      <c r="F23" s="122">
        <v>16773400000</v>
      </c>
      <c r="G23" s="122"/>
      <c r="H23" s="122"/>
    </row>
    <row r="24" spans="1:8" ht="15.75">
      <c r="A24" s="60">
        <v>21</v>
      </c>
      <c r="B24" s="162" t="s">
        <v>14</v>
      </c>
      <c r="C24" s="122">
        <v>1221000000</v>
      </c>
      <c r="D24" s="122">
        <v>770000000</v>
      </c>
      <c r="E24" s="122">
        <v>328000000</v>
      </c>
      <c r="F24" s="122">
        <v>51947000000</v>
      </c>
      <c r="G24" s="122">
        <v>44400000000</v>
      </c>
      <c r="H24" s="122">
        <v>2207920000</v>
      </c>
    </row>
  </sheetData>
  <sheetProtection/>
  <mergeCells count="2">
    <mergeCell ref="C2:E2"/>
    <mergeCell ref="F2:H2"/>
  </mergeCells>
  <printOptions/>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FFFF00"/>
  </sheetPr>
  <dimension ref="A1:T179"/>
  <sheetViews>
    <sheetView zoomScale="84" zoomScaleNormal="84" zoomScalePageLayoutView="0" workbookViewId="0" topLeftCell="A1">
      <selection activeCell="T12" sqref="T12"/>
    </sheetView>
  </sheetViews>
  <sheetFormatPr defaultColWidth="9.140625" defaultRowHeight="15"/>
  <cols>
    <col min="1" max="1" width="5.7109375" style="14" customWidth="1"/>
    <col min="2" max="2" width="12.00390625" style="14" customWidth="1"/>
    <col min="3" max="3" width="27.8515625" style="14" customWidth="1"/>
    <col min="4" max="4" width="7.57421875" style="230" customWidth="1"/>
    <col min="5" max="5" width="10.140625" style="230" customWidth="1"/>
    <col min="6" max="8" width="7.421875" style="14" customWidth="1"/>
    <col min="9" max="9" width="6.7109375" style="14" customWidth="1"/>
    <col min="10" max="10" width="7.28125" style="14" customWidth="1"/>
    <col min="11" max="11" width="7.00390625" style="14" customWidth="1"/>
    <col min="12" max="12" width="6.8515625" style="14" customWidth="1"/>
    <col min="13" max="13" width="7.28125" style="14" customWidth="1"/>
    <col min="14" max="14" width="7.8515625" style="14" customWidth="1"/>
    <col min="15" max="15" width="6.8515625" style="14" customWidth="1"/>
    <col min="16" max="16" width="6.57421875" style="14" customWidth="1"/>
    <col min="17" max="17" width="7.421875" style="14" customWidth="1"/>
    <col min="18" max="16384" width="9.140625" style="61" customWidth="1"/>
  </cols>
  <sheetData>
    <row r="1" spans="1:2" ht="15">
      <c r="A1" s="229" t="s">
        <v>119</v>
      </c>
      <c r="B1" s="229"/>
    </row>
    <row r="2" ht="15.75" thickBot="1">
      <c r="A2" s="183" t="s">
        <v>120</v>
      </c>
    </row>
    <row r="3" spans="1:17" ht="15.75" thickTop="1">
      <c r="A3" s="1091" t="s">
        <v>121</v>
      </c>
      <c r="B3" s="1092"/>
      <c r="C3" s="1092"/>
      <c r="D3" s="1092"/>
      <c r="E3" s="1092"/>
      <c r="F3" s="1092"/>
      <c r="G3" s="1092"/>
      <c r="H3" s="1092"/>
      <c r="I3" s="1092"/>
      <c r="J3" s="1092"/>
      <c r="K3" s="1092"/>
      <c r="L3" s="1092"/>
      <c r="M3" s="1092"/>
      <c r="N3" s="1092"/>
      <c r="O3" s="1092"/>
      <c r="P3" s="1092"/>
      <c r="Q3" s="1093"/>
    </row>
    <row r="4" spans="1:20" s="232" customFormat="1" ht="15">
      <c r="A4" s="1094"/>
      <c r="B4" s="1095"/>
      <c r="C4" s="1095"/>
      <c r="D4" s="1095"/>
      <c r="E4" s="1095"/>
      <c r="F4" s="1095"/>
      <c r="G4" s="1095"/>
      <c r="H4" s="1095"/>
      <c r="I4" s="1095"/>
      <c r="J4" s="1095"/>
      <c r="K4" s="1095"/>
      <c r="L4" s="1095"/>
      <c r="M4" s="1095"/>
      <c r="N4" s="1095"/>
      <c r="O4" s="1095"/>
      <c r="P4" s="1095"/>
      <c r="Q4" s="1096"/>
      <c r="R4" s="231"/>
      <c r="S4" s="231"/>
      <c r="T4" s="231"/>
    </row>
    <row r="5" spans="1:17" ht="15" customHeight="1">
      <c r="A5" s="1097" t="s">
        <v>3</v>
      </c>
      <c r="B5" s="1090" t="s">
        <v>47</v>
      </c>
      <c r="C5" s="1089" t="s">
        <v>122</v>
      </c>
      <c r="D5" s="1090" t="s">
        <v>123</v>
      </c>
      <c r="E5" s="1090"/>
      <c r="F5" s="1090"/>
      <c r="G5" s="1090"/>
      <c r="H5" s="1090"/>
      <c r="I5" s="1090"/>
      <c r="J5" s="1090"/>
      <c r="K5" s="1090"/>
      <c r="L5" s="1089" t="s">
        <v>124</v>
      </c>
      <c r="M5" s="1089"/>
      <c r="N5" s="1089"/>
      <c r="O5" s="1089"/>
      <c r="P5" s="1089"/>
      <c r="Q5" s="1089" t="s">
        <v>125</v>
      </c>
    </row>
    <row r="6" spans="1:17" ht="14.25" customHeight="1">
      <c r="A6" s="1097"/>
      <c r="B6" s="1090"/>
      <c r="C6" s="1089"/>
      <c r="D6" s="1097" t="s">
        <v>126</v>
      </c>
      <c r="E6" s="1097"/>
      <c r="F6" s="1097"/>
      <c r="G6" s="1085" t="s">
        <v>127</v>
      </c>
      <c r="H6" s="1085" t="s">
        <v>128</v>
      </c>
      <c r="I6" s="1085" t="s">
        <v>129</v>
      </c>
      <c r="J6" s="1085" t="s">
        <v>130</v>
      </c>
      <c r="K6" s="1085" t="s">
        <v>131</v>
      </c>
      <c r="L6" s="1085" t="s">
        <v>132</v>
      </c>
      <c r="M6" s="1085" t="s">
        <v>133</v>
      </c>
      <c r="N6" s="1085" t="s">
        <v>134</v>
      </c>
      <c r="O6" s="1085" t="s">
        <v>135</v>
      </c>
      <c r="P6" s="1085" t="s">
        <v>131</v>
      </c>
      <c r="Q6" s="1089"/>
    </row>
    <row r="7" spans="1:17" ht="75">
      <c r="A7" s="1097"/>
      <c r="B7" s="1090"/>
      <c r="C7" s="1089"/>
      <c r="D7" s="233" t="s">
        <v>85</v>
      </c>
      <c r="E7" s="233" t="s">
        <v>136</v>
      </c>
      <c r="F7" s="233" t="s">
        <v>137</v>
      </c>
      <c r="G7" s="1085"/>
      <c r="H7" s="1085"/>
      <c r="I7" s="1085"/>
      <c r="J7" s="1085"/>
      <c r="K7" s="1085"/>
      <c r="L7" s="1085"/>
      <c r="M7" s="1085"/>
      <c r="N7" s="1085"/>
      <c r="O7" s="1085"/>
      <c r="P7" s="1085"/>
      <c r="Q7" s="1089"/>
    </row>
    <row r="8" spans="1:17" ht="15">
      <c r="A8" s="188" t="s">
        <v>424</v>
      </c>
      <c r="B8" s="234" t="s">
        <v>606</v>
      </c>
      <c r="C8" s="235"/>
      <c r="D8" s="233"/>
      <c r="E8" s="233"/>
      <c r="F8" s="233"/>
      <c r="G8" s="199"/>
      <c r="H8" s="199"/>
      <c r="I8" s="199"/>
      <c r="J8" s="199"/>
      <c r="K8" s="199"/>
      <c r="L8" s="199"/>
      <c r="M8" s="199"/>
      <c r="N8" s="199"/>
      <c r="O8" s="199"/>
      <c r="P8" s="199"/>
      <c r="Q8" s="235"/>
    </row>
    <row r="9" spans="1:17" ht="22.5">
      <c r="A9" s="188"/>
      <c r="B9" s="153">
        <v>1</v>
      </c>
      <c r="C9" s="196" t="s">
        <v>707</v>
      </c>
      <c r="D9" s="195"/>
      <c r="E9" s="195"/>
      <c r="F9" s="195"/>
      <c r="G9" s="236" t="s">
        <v>708</v>
      </c>
      <c r="H9" s="236"/>
      <c r="I9" s="236" t="s">
        <v>708</v>
      </c>
      <c r="J9" s="236"/>
      <c r="K9" s="237" t="s">
        <v>708</v>
      </c>
      <c r="L9" s="238"/>
      <c r="M9" s="237"/>
      <c r="N9" s="237"/>
      <c r="O9" s="237"/>
      <c r="P9" s="236" t="s">
        <v>709</v>
      </c>
      <c r="Q9" s="236">
        <v>7275</v>
      </c>
    </row>
    <row r="10" spans="1:17" ht="21">
      <c r="A10" s="188" t="s">
        <v>423</v>
      </c>
      <c r="B10" s="234" t="s">
        <v>29</v>
      </c>
      <c r="C10" s="235"/>
      <c r="D10" s="233"/>
      <c r="E10" s="233"/>
      <c r="F10" s="233"/>
      <c r="G10" s="199"/>
      <c r="H10" s="199"/>
      <c r="I10" s="199"/>
      <c r="J10" s="199"/>
      <c r="K10" s="199"/>
      <c r="L10" s="199"/>
      <c r="M10" s="199"/>
      <c r="N10" s="152">
        <v>273.97</v>
      </c>
      <c r="O10" s="152">
        <v>273.97</v>
      </c>
      <c r="P10" s="152" t="s">
        <v>637</v>
      </c>
      <c r="Q10" s="152">
        <v>273.97</v>
      </c>
    </row>
    <row r="11" spans="1:17" ht="22.5">
      <c r="A11" s="188"/>
      <c r="B11" s="153">
        <v>1</v>
      </c>
      <c r="C11" s="196" t="s">
        <v>607</v>
      </c>
      <c r="D11" s="195" t="s">
        <v>608</v>
      </c>
      <c r="E11" s="195" t="s">
        <v>609</v>
      </c>
      <c r="F11" s="195" t="s">
        <v>608</v>
      </c>
      <c r="G11" s="195" t="s">
        <v>608</v>
      </c>
      <c r="H11" s="195" t="s">
        <v>608</v>
      </c>
      <c r="I11" s="195" t="s">
        <v>609</v>
      </c>
      <c r="J11" s="195" t="s">
        <v>608</v>
      </c>
      <c r="K11" s="153" t="s">
        <v>608</v>
      </c>
      <c r="L11" s="236" t="s">
        <v>608</v>
      </c>
      <c r="M11" s="237" t="s">
        <v>608</v>
      </c>
      <c r="N11" s="236" t="s">
        <v>610</v>
      </c>
      <c r="O11" s="195">
        <v>0</v>
      </c>
      <c r="P11" s="195">
        <v>8.024</v>
      </c>
      <c r="Q11" s="236" t="s">
        <v>611</v>
      </c>
    </row>
    <row r="12" spans="1:17" ht="22.5">
      <c r="A12" s="188"/>
      <c r="B12" s="153">
        <v>2</v>
      </c>
      <c r="C12" s="196" t="s">
        <v>612</v>
      </c>
      <c r="D12" s="195" t="s">
        <v>608</v>
      </c>
      <c r="E12" s="195" t="s">
        <v>609</v>
      </c>
      <c r="F12" s="195" t="s">
        <v>608</v>
      </c>
      <c r="G12" s="195" t="s">
        <v>608</v>
      </c>
      <c r="H12" s="195" t="s">
        <v>608</v>
      </c>
      <c r="I12" s="195" t="s">
        <v>609</v>
      </c>
      <c r="J12" s="195" t="s">
        <v>608</v>
      </c>
      <c r="K12" s="153" t="s">
        <v>608</v>
      </c>
      <c r="L12" s="237" t="s">
        <v>608</v>
      </c>
      <c r="M12" s="237" t="s">
        <v>608</v>
      </c>
      <c r="N12" s="237" t="s">
        <v>613</v>
      </c>
      <c r="O12" s="153">
        <v>0</v>
      </c>
      <c r="P12" s="195">
        <v>7.957</v>
      </c>
      <c r="Q12" s="236" t="s">
        <v>613</v>
      </c>
    </row>
    <row r="13" spans="1:17" ht="22.5">
      <c r="A13" s="188"/>
      <c r="B13" s="153">
        <v>3</v>
      </c>
      <c r="C13" s="196" t="s">
        <v>614</v>
      </c>
      <c r="D13" s="195" t="s">
        <v>608</v>
      </c>
      <c r="E13" s="195" t="s">
        <v>609</v>
      </c>
      <c r="F13" s="195" t="s">
        <v>608</v>
      </c>
      <c r="G13" s="195" t="s">
        <v>608</v>
      </c>
      <c r="H13" s="195" t="s">
        <v>608</v>
      </c>
      <c r="I13" s="195" t="s">
        <v>609</v>
      </c>
      <c r="J13" s="195" t="s">
        <v>608</v>
      </c>
      <c r="K13" s="153" t="s">
        <v>608</v>
      </c>
      <c r="L13" s="237" t="s">
        <v>608</v>
      </c>
      <c r="M13" s="237" t="s">
        <v>608</v>
      </c>
      <c r="N13" s="237" t="s">
        <v>615</v>
      </c>
      <c r="O13" s="153">
        <v>0</v>
      </c>
      <c r="P13" s="153">
        <v>7.685</v>
      </c>
      <c r="Q13" s="236" t="s">
        <v>616</v>
      </c>
    </row>
    <row r="14" spans="1:17" ht="33.75">
      <c r="A14" s="188"/>
      <c r="B14" s="153">
        <v>4</v>
      </c>
      <c r="C14" s="196" t="s">
        <v>617</v>
      </c>
      <c r="D14" s="195" t="s">
        <v>608</v>
      </c>
      <c r="E14" s="195" t="s">
        <v>609</v>
      </c>
      <c r="F14" s="195" t="s">
        <v>608</v>
      </c>
      <c r="G14" s="195" t="s">
        <v>608</v>
      </c>
      <c r="H14" s="195" t="s">
        <v>608</v>
      </c>
      <c r="I14" s="195" t="s">
        <v>609</v>
      </c>
      <c r="J14" s="195" t="s">
        <v>608</v>
      </c>
      <c r="K14" s="153" t="s">
        <v>608</v>
      </c>
      <c r="L14" s="237" t="s">
        <v>608</v>
      </c>
      <c r="M14" s="237" t="s">
        <v>608</v>
      </c>
      <c r="N14" s="237" t="s">
        <v>618</v>
      </c>
      <c r="O14" s="153">
        <v>0</v>
      </c>
      <c r="P14" s="153">
        <v>570</v>
      </c>
      <c r="Q14" s="236" t="s">
        <v>618</v>
      </c>
    </row>
    <row r="15" spans="1:17" ht="33.75">
      <c r="A15" s="188"/>
      <c r="B15" s="153">
        <v>5</v>
      </c>
      <c r="C15" s="196" t="s">
        <v>619</v>
      </c>
      <c r="D15" s="195" t="s">
        <v>608</v>
      </c>
      <c r="E15" s="195" t="s">
        <v>609</v>
      </c>
      <c r="F15" s="195" t="s">
        <v>608</v>
      </c>
      <c r="G15" s="195" t="s">
        <v>608</v>
      </c>
      <c r="H15" s="195" t="s">
        <v>608</v>
      </c>
      <c r="I15" s="195" t="s">
        <v>609</v>
      </c>
      <c r="J15" s="195" t="s">
        <v>608</v>
      </c>
      <c r="K15" s="153" t="s">
        <v>608</v>
      </c>
      <c r="L15" s="237" t="s">
        <v>608</v>
      </c>
      <c r="M15" s="237" t="s">
        <v>608</v>
      </c>
      <c r="N15" s="237">
        <v>14.34</v>
      </c>
      <c r="O15" s="153">
        <v>0</v>
      </c>
      <c r="P15" s="153">
        <v>14.34</v>
      </c>
      <c r="Q15" s="236">
        <v>14.34</v>
      </c>
    </row>
    <row r="16" spans="1:17" ht="22.5">
      <c r="A16" s="188"/>
      <c r="B16" s="153">
        <v>6</v>
      </c>
      <c r="C16" s="196" t="s">
        <v>620</v>
      </c>
      <c r="D16" s="195" t="s">
        <v>608</v>
      </c>
      <c r="E16" s="195" t="s">
        <v>609</v>
      </c>
      <c r="F16" s="195" t="s">
        <v>608</v>
      </c>
      <c r="G16" s="195" t="s">
        <v>608</v>
      </c>
      <c r="H16" s="195" t="s">
        <v>608</v>
      </c>
      <c r="I16" s="195" t="s">
        <v>609</v>
      </c>
      <c r="J16" s="195" t="s">
        <v>608</v>
      </c>
      <c r="K16" s="153" t="s">
        <v>608</v>
      </c>
      <c r="L16" s="237" t="s">
        <v>608</v>
      </c>
      <c r="M16" s="237" t="s">
        <v>608</v>
      </c>
      <c r="N16" s="237">
        <v>11.706</v>
      </c>
      <c r="O16" s="153">
        <v>11.706</v>
      </c>
      <c r="P16" s="153">
        <v>0</v>
      </c>
      <c r="Q16" s="236">
        <v>11.706</v>
      </c>
    </row>
    <row r="17" spans="1:17" ht="33.75">
      <c r="A17" s="188"/>
      <c r="B17" s="153">
        <v>7</v>
      </c>
      <c r="C17" s="196" t="s">
        <v>621</v>
      </c>
      <c r="D17" s="195" t="s">
        <v>608</v>
      </c>
      <c r="E17" s="195" t="s">
        <v>609</v>
      </c>
      <c r="F17" s="195" t="s">
        <v>608</v>
      </c>
      <c r="G17" s="195" t="s">
        <v>608</v>
      </c>
      <c r="H17" s="195" t="s">
        <v>608</v>
      </c>
      <c r="I17" s="195" t="s">
        <v>609</v>
      </c>
      <c r="J17" s="195" t="s">
        <v>608</v>
      </c>
      <c r="K17" s="153" t="s">
        <v>608</v>
      </c>
      <c r="L17" s="237" t="s">
        <v>608</v>
      </c>
      <c r="M17" s="237" t="s">
        <v>608</v>
      </c>
      <c r="N17" s="237">
        <v>9.342</v>
      </c>
      <c r="O17" s="153">
        <v>9.342</v>
      </c>
      <c r="P17" s="153">
        <v>0</v>
      </c>
      <c r="Q17" s="236">
        <v>9.342</v>
      </c>
    </row>
    <row r="18" spans="1:17" ht="22.5">
      <c r="A18" s="188"/>
      <c r="B18" s="153">
        <v>8</v>
      </c>
      <c r="C18" s="196" t="s">
        <v>622</v>
      </c>
      <c r="D18" s="195" t="s">
        <v>608</v>
      </c>
      <c r="E18" s="195" t="s">
        <v>609</v>
      </c>
      <c r="F18" s="195" t="s">
        <v>608</v>
      </c>
      <c r="G18" s="195" t="s">
        <v>608</v>
      </c>
      <c r="H18" s="195" t="s">
        <v>608</v>
      </c>
      <c r="I18" s="195" t="s">
        <v>609</v>
      </c>
      <c r="J18" s="195" t="s">
        <v>608</v>
      </c>
      <c r="K18" s="153" t="s">
        <v>608</v>
      </c>
      <c r="L18" s="237" t="s">
        <v>608</v>
      </c>
      <c r="M18" s="237" t="s">
        <v>608</v>
      </c>
      <c r="N18" s="237">
        <v>16.256</v>
      </c>
      <c r="O18" s="153">
        <v>16.256</v>
      </c>
      <c r="P18" s="153">
        <v>0</v>
      </c>
      <c r="Q18" s="236">
        <v>16.256</v>
      </c>
    </row>
    <row r="19" spans="1:17" ht="22.5">
      <c r="A19" s="188"/>
      <c r="B19" s="153">
        <v>9</v>
      </c>
      <c r="C19" s="196" t="s">
        <v>623</v>
      </c>
      <c r="D19" s="195" t="s">
        <v>608</v>
      </c>
      <c r="E19" s="195" t="s">
        <v>609</v>
      </c>
      <c r="F19" s="195" t="s">
        <v>608</v>
      </c>
      <c r="G19" s="195" t="s">
        <v>608</v>
      </c>
      <c r="H19" s="195" t="s">
        <v>608</v>
      </c>
      <c r="I19" s="195" t="s">
        <v>609</v>
      </c>
      <c r="J19" s="195" t="s">
        <v>608</v>
      </c>
      <c r="K19" s="153" t="s">
        <v>608</v>
      </c>
      <c r="L19" s="237" t="s">
        <v>608</v>
      </c>
      <c r="M19" s="237" t="s">
        <v>608</v>
      </c>
      <c r="N19" s="237">
        <v>10.259</v>
      </c>
      <c r="O19" s="153">
        <v>10.259</v>
      </c>
      <c r="P19" s="153">
        <v>0</v>
      </c>
      <c r="Q19" s="236">
        <v>10.259</v>
      </c>
    </row>
    <row r="20" spans="1:17" ht="33.75">
      <c r="A20" s="188"/>
      <c r="B20" s="153">
        <v>10</v>
      </c>
      <c r="C20" s="196" t="s">
        <v>624</v>
      </c>
      <c r="D20" s="195" t="s">
        <v>608</v>
      </c>
      <c r="E20" s="195" t="s">
        <v>609</v>
      </c>
      <c r="F20" s="195" t="s">
        <v>608</v>
      </c>
      <c r="G20" s="195" t="s">
        <v>608</v>
      </c>
      <c r="H20" s="195" t="s">
        <v>608</v>
      </c>
      <c r="I20" s="195" t="s">
        <v>609</v>
      </c>
      <c r="J20" s="195" t="s">
        <v>608</v>
      </c>
      <c r="K20" s="153" t="s">
        <v>608</v>
      </c>
      <c r="L20" s="237" t="s">
        <v>608</v>
      </c>
      <c r="M20" s="237" t="s">
        <v>608</v>
      </c>
      <c r="N20" s="237">
        <v>11.818</v>
      </c>
      <c r="O20" s="153">
        <v>11.818</v>
      </c>
      <c r="P20" s="153">
        <v>0</v>
      </c>
      <c r="Q20" s="236">
        <v>11.818</v>
      </c>
    </row>
    <row r="21" spans="1:17" ht="22.5">
      <c r="A21" s="188"/>
      <c r="B21" s="153">
        <v>11</v>
      </c>
      <c r="C21" s="196" t="s">
        <v>625</v>
      </c>
      <c r="D21" s="195" t="s">
        <v>608</v>
      </c>
      <c r="E21" s="195" t="s">
        <v>609</v>
      </c>
      <c r="F21" s="195" t="s">
        <v>608</v>
      </c>
      <c r="G21" s="195" t="s">
        <v>608</v>
      </c>
      <c r="H21" s="195" t="s">
        <v>608</v>
      </c>
      <c r="I21" s="195" t="s">
        <v>609</v>
      </c>
      <c r="J21" s="195" t="s">
        <v>608</v>
      </c>
      <c r="K21" s="153" t="s">
        <v>608</v>
      </c>
      <c r="L21" s="237" t="s">
        <v>608</v>
      </c>
      <c r="M21" s="237" t="s">
        <v>608</v>
      </c>
      <c r="N21" s="237">
        <v>23.618</v>
      </c>
      <c r="O21" s="153">
        <v>23.618</v>
      </c>
      <c r="P21" s="153">
        <v>0</v>
      </c>
      <c r="Q21" s="236">
        <v>23.618</v>
      </c>
    </row>
    <row r="22" spans="1:17" ht="33.75">
      <c r="A22" s="188"/>
      <c r="B22" s="153">
        <v>12</v>
      </c>
      <c r="C22" s="196" t="s">
        <v>626</v>
      </c>
      <c r="D22" s="195" t="s">
        <v>608</v>
      </c>
      <c r="E22" s="195" t="s">
        <v>609</v>
      </c>
      <c r="F22" s="195" t="s">
        <v>608</v>
      </c>
      <c r="G22" s="195" t="s">
        <v>608</v>
      </c>
      <c r="H22" s="195" t="s">
        <v>608</v>
      </c>
      <c r="I22" s="195" t="s">
        <v>609</v>
      </c>
      <c r="J22" s="195" t="s">
        <v>608</v>
      </c>
      <c r="K22" s="153" t="s">
        <v>608</v>
      </c>
      <c r="L22" s="237" t="s">
        <v>608</v>
      </c>
      <c r="M22" s="237" t="s">
        <v>608</v>
      </c>
      <c r="N22" s="237">
        <v>14.352</v>
      </c>
      <c r="O22" s="153">
        <v>14.352</v>
      </c>
      <c r="P22" s="153">
        <v>0</v>
      </c>
      <c r="Q22" s="236">
        <v>14.352</v>
      </c>
    </row>
    <row r="23" spans="1:17" ht="22.5">
      <c r="A23" s="188"/>
      <c r="B23" s="153">
        <v>13</v>
      </c>
      <c r="C23" s="196" t="s">
        <v>627</v>
      </c>
      <c r="D23" s="195" t="s">
        <v>608</v>
      </c>
      <c r="E23" s="195" t="s">
        <v>609</v>
      </c>
      <c r="F23" s="195" t="s">
        <v>608</v>
      </c>
      <c r="G23" s="195" t="s">
        <v>608</v>
      </c>
      <c r="H23" s="195" t="s">
        <v>608</v>
      </c>
      <c r="I23" s="195" t="s">
        <v>609</v>
      </c>
      <c r="J23" s="195" t="s">
        <v>608</v>
      </c>
      <c r="K23" s="153" t="s">
        <v>608</v>
      </c>
      <c r="L23" s="237" t="s">
        <v>608</v>
      </c>
      <c r="M23" s="237" t="s">
        <v>608</v>
      </c>
      <c r="N23" s="237">
        <v>11.834</v>
      </c>
      <c r="O23" s="153">
        <v>11.834</v>
      </c>
      <c r="P23" s="153">
        <v>0</v>
      </c>
      <c r="Q23" s="236">
        <v>11.834</v>
      </c>
    </row>
    <row r="24" spans="1:17" ht="33.75">
      <c r="A24" s="188"/>
      <c r="B24" s="153">
        <v>14</v>
      </c>
      <c r="C24" s="196" t="s">
        <v>628</v>
      </c>
      <c r="D24" s="195" t="s">
        <v>608</v>
      </c>
      <c r="E24" s="195" t="s">
        <v>609</v>
      </c>
      <c r="F24" s="195" t="s">
        <v>608</v>
      </c>
      <c r="G24" s="195" t="s">
        <v>608</v>
      </c>
      <c r="H24" s="195" t="s">
        <v>608</v>
      </c>
      <c r="I24" s="195" t="s">
        <v>609</v>
      </c>
      <c r="J24" s="195" t="s">
        <v>608</v>
      </c>
      <c r="K24" s="153" t="s">
        <v>608</v>
      </c>
      <c r="L24" s="237" t="s">
        <v>608</v>
      </c>
      <c r="M24" s="237" t="s">
        <v>608</v>
      </c>
      <c r="N24" s="237">
        <v>12.6</v>
      </c>
      <c r="O24" s="237">
        <v>12.6</v>
      </c>
      <c r="P24" s="153">
        <v>0</v>
      </c>
      <c r="Q24" s="236">
        <v>12.6</v>
      </c>
    </row>
    <row r="25" spans="1:17" ht="33.75">
      <c r="A25" s="188"/>
      <c r="B25" s="153">
        <v>15</v>
      </c>
      <c r="C25" s="196" t="s">
        <v>629</v>
      </c>
      <c r="D25" s="195" t="s">
        <v>608</v>
      </c>
      <c r="E25" s="195" t="s">
        <v>609</v>
      </c>
      <c r="F25" s="195" t="s">
        <v>608</v>
      </c>
      <c r="G25" s="195" t="s">
        <v>608</v>
      </c>
      <c r="H25" s="195" t="s">
        <v>608</v>
      </c>
      <c r="I25" s="195" t="s">
        <v>609</v>
      </c>
      <c r="J25" s="195" t="s">
        <v>608</v>
      </c>
      <c r="K25" s="153" t="s">
        <v>608</v>
      </c>
      <c r="L25" s="237" t="s">
        <v>608</v>
      </c>
      <c r="M25" s="237" t="s">
        <v>608</v>
      </c>
      <c r="N25" s="237">
        <v>32.138</v>
      </c>
      <c r="O25" s="237">
        <v>32.138</v>
      </c>
      <c r="P25" s="153">
        <v>0</v>
      </c>
      <c r="Q25" s="236">
        <v>32.138</v>
      </c>
    </row>
    <row r="26" spans="1:17" ht="33.75">
      <c r="A26" s="188"/>
      <c r="B26" s="153">
        <v>16</v>
      </c>
      <c r="C26" s="196" t="s">
        <v>630</v>
      </c>
      <c r="D26" s="195" t="s">
        <v>608</v>
      </c>
      <c r="E26" s="195" t="s">
        <v>609</v>
      </c>
      <c r="F26" s="195" t="s">
        <v>608</v>
      </c>
      <c r="G26" s="195" t="s">
        <v>608</v>
      </c>
      <c r="H26" s="195" t="s">
        <v>608</v>
      </c>
      <c r="I26" s="195" t="s">
        <v>609</v>
      </c>
      <c r="J26" s="195" t="s">
        <v>608</v>
      </c>
      <c r="K26" s="153" t="s">
        <v>608</v>
      </c>
      <c r="L26" s="237" t="s">
        <v>608</v>
      </c>
      <c r="M26" s="237" t="s">
        <v>608</v>
      </c>
      <c r="N26" s="237">
        <v>4.225</v>
      </c>
      <c r="O26" s="237">
        <v>4.225</v>
      </c>
      <c r="P26" s="153">
        <v>0</v>
      </c>
      <c r="Q26" s="236">
        <v>4.225</v>
      </c>
    </row>
    <row r="27" spans="1:17" ht="33.75">
      <c r="A27" s="188"/>
      <c r="B27" s="153">
        <v>17</v>
      </c>
      <c r="C27" s="196" t="s">
        <v>631</v>
      </c>
      <c r="D27" s="195" t="s">
        <v>608</v>
      </c>
      <c r="E27" s="195" t="s">
        <v>609</v>
      </c>
      <c r="F27" s="195" t="s">
        <v>608</v>
      </c>
      <c r="G27" s="195" t="s">
        <v>608</v>
      </c>
      <c r="H27" s="195" t="s">
        <v>608</v>
      </c>
      <c r="I27" s="195" t="s">
        <v>609</v>
      </c>
      <c r="J27" s="195" t="s">
        <v>608</v>
      </c>
      <c r="K27" s="153" t="s">
        <v>608</v>
      </c>
      <c r="L27" s="237" t="s">
        <v>608</v>
      </c>
      <c r="M27" s="237" t="s">
        <v>608</v>
      </c>
      <c r="N27" s="237">
        <v>10.456</v>
      </c>
      <c r="O27" s="237">
        <v>10.456</v>
      </c>
      <c r="P27" s="153">
        <v>0</v>
      </c>
      <c r="Q27" s="236">
        <v>10.456</v>
      </c>
    </row>
    <row r="28" spans="1:17" ht="33.75">
      <c r="A28" s="188"/>
      <c r="B28" s="153">
        <v>18</v>
      </c>
      <c r="C28" s="196" t="s">
        <v>632</v>
      </c>
      <c r="D28" s="195" t="s">
        <v>608</v>
      </c>
      <c r="E28" s="195" t="s">
        <v>609</v>
      </c>
      <c r="F28" s="195" t="s">
        <v>608</v>
      </c>
      <c r="G28" s="195" t="s">
        <v>608</v>
      </c>
      <c r="H28" s="195" t="s">
        <v>608</v>
      </c>
      <c r="I28" s="195" t="s">
        <v>609</v>
      </c>
      <c r="J28" s="195" t="s">
        <v>608</v>
      </c>
      <c r="K28" s="153" t="s">
        <v>608</v>
      </c>
      <c r="L28" s="237" t="s">
        <v>608</v>
      </c>
      <c r="M28" s="237" t="s">
        <v>608</v>
      </c>
      <c r="N28" s="237">
        <v>5.657</v>
      </c>
      <c r="O28" s="237">
        <v>5.657</v>
      </c>
      <c r="P28" s="153">
        <v>0</v>
      </c>
      <c r="Q28" s="236">
        <v>5.657</v>
      </c>
    </row>
    <row r="29" spans="1:17" ht="22.5">
      <c r="A29" s="188"/>
      <c r="B29" s="153">
        <v>19</v>
      </c>
      <c r="C29" s="196" t="s">
        <v>633</v>
      </c>
      <c r="D29" s="195" t="s">
        <v>608</v>
      </c>
      <c r="E29" s="195" t="s">
        <v>609</v>
      </c>
      <c r="F29" s="195" t="s">
        <v>608</v>
      </c>
      <c r="G29" s="195" t="s">
        <v>608</v>
      </c>
      <c r="H29" s="195" t="s">
        <v>608</v>
      </c>
      <c r="I29" s="195" t="s">
        <v>609</v>
      </c>
      <c r="J29" s="195" t="s">
        <v>608</v>
      </c>
      <c r="K29" s="153" t="s">
        <v>608</v>
      </c>
      <c r="L29" s="237" t="s">
        <v>608</v>
      </c>
      <c r="M29" s="237" t="s">
        <v>608</v>
      </c>
      <c r="N29" s="237">
        <v>14.328</v>
      </c>
      <c r="O29" s="237">
        <v>14.328</v>
      </c>
      <c r="P29" s="153">
        <v>0</v>
      </c>
      <c r="Q29" s="236">
        <v>14.328</v>
      </c>
    </row>
    <row r="30" spans="1:17" ht="22.5">
      <c r="A30" s="188"/>
      <c r="B30" s="153">
        <v>20</v>
      </c>
      <c r="C30" s="196" t="s">
        <v>634</v>
      </c>
      <c r="D30" s="195" t="s">
        <v>608</v>
      </c>
      <c r="E30" s="195" t="s">
        <v>609</v>
      </c>
      <c r="F30" s="195" t="s">
        <v>608</v>
      </c>
      <c r="G30" s="195" t="s">
        <v>608</v>
      </c>
      <c r="H30" s="195" t="s">
        <v>608</v>
      </c>
      <c r="I30" s="195" t="s">
        <v>609</v>
      </c>
      <c r="J30" s="195" t="s">
        <v>608</v>
      </c>
      <c r="K30" s="153" t="s">
        <v>608</v>
      </c>
      <c r="L30" s="237" t="s">
        <v>608</v>
      </c>
      <c r="M30" s="237" t="s">
        <v>608</v>
      </c>
      <c r="N30" s="237">
        <v>58.429</v>
      </c>
      <c r="O30" s="237">
        <v>58.429</v>
      </c>
      <c r="P30" s="153">
        <v>0</v>
      </c>
      <c r="Q30" s="236">
        <v>58.429</v>
      </c>
    </row>
    <row r="31" spans="1:17" ht="22.5">
      <c r="A31" s="188"/>
      <c r="B31" s="153">
        <v>21</v>
      </c>
      <c r="C31" s="196" t="s">
        <v>635</v>
      </c>
      <c r="D31" s="195" t="s">
        <v>608</v>
      </c>
      <c r="E31" s="195" t="s">
        <v>609</v>
      </c>
      <c r="F31" s="195" t="s">
        <v>608</v>
      </c>
      <c r="G31" s="195" t="s">
        <v>608</v>
      </c>
      <c r="H31" s="195" t="s">
        <v>608</v>
      </c>
      <c r="I31" s="195" t="s">
        <v>609</v>
      </c>
      <c r="J31" s="195" t="s">
        <v>608</v>
      </c>
      <c r="K31" s="153" t="s">
        <v>608</v>
      </c>
      <c r="L31" s="237" t="s">
        <v>608</v>
      </c>
      <c r="M31" s="237" t="s">
        <v>608</v>
      </c>
      <c r="N31" s="237">
        <v>4.631</v>
      </c>
      <c r="O31" s="237">
        <v>4.631</v>
      </c>
      <c r="P31" s="153">
        <v>0</v>
      </c>
      <c r="Q31" s="236">
        <v>4.631</v>
      </c>
    </row>
    <row r="32" spans="1:17" ht="33.75">
      <c r="A32" s="188"/>
      <c r="B32" s="153">
        <v>22</v>
      </c>
      <c r="C32" s="196" t="s">
        <v>636</v>
      </c>
      <c r="D32" s="195" t="s">
        <v>608</v>
      </c>
      <c r="E32" s="195" t="s">
        <v>609</v>
      </c>
      <c r="F32" s="195" t="s">
        <v>608</v>
      </c>
      <c r="G32" s="195" t="s">
        <v>608</v>
      </c>
      <c r="H32" s="195" t="s">
        <v>608</v>
      </c>
      <c r="I32" s="195" t="s">
        <v>609</v>
      </c>
      <c r="J32" s="195" t="s">
        <v>608</v>
      </c>
      <c r="K32" s="153" t="s">
        <v>608</v>
      </c>
      <c r="L32" s="237" t="s">
        <v>608</v>
      </c>
      <c r="M32" s="237" t="s">
        <v>608</v>
      </c>
      <c r="N32" s="237">
        <v>668</v>
      </c>
      <c r="O32" s="237">
        <v>668</v>
      </c>
      <c r="P32" s="153">
        <v>0</v>
      </c>
      <c r="Q32" s="236">
        <v>668</v>
      </c>
    </row>
    <row r="33" spans="1:17" ht="15">
      <c r="A33" s="188" t="s">
        <v>425</v>
      </c>
      <c r="B33" s="206" t="s">
        <v>30</v>
      </c>
      <c r="C33" s="235" t="s">
        <v>702</v>
      </c>
      <c r="D33" s="233"/>
      <c r="E33" s="233"/>
      <c r="F33" s="233"/>
      <c r="G33" s="199"/>
      <c r="H33" s="199"/>
      <c r="I33" s="199"/>
      <c r="J33" s="199"/>
      <c r="K33" s="199"/>
      <c r="L33" s="199"/>
      <c r="M33" s="199"/>
      <c r="N33" s="199"/>
      <c r="O33" s="199"/>
      <c r="P33" s="199"/>
      <c r="Q33" s="235"/>
    </row>
    <row r="34" spans="1:17" ht="15.75">
      <c r="A34" s="239" t="s">
        <v>649</v>
      </c>
      <c r="B34" s="70" t="s">
        <v>17</v>
      </c>
      <c r="C34" s="235" t="s">
        <v>702</v>
      </c>
      <c r="D34" s="233"/>
      <c r="E34" s="233"/>
      <c r="F34" s="233"/>
      <c r="G34" s="199"/>
      <c r="H34" s="199"/>
      <c r="I34" s="199"/>
      <c r="J34" s="199"/>
      <c r="K34" s="199"/>
      <c r="L34" s="199"/>
      <c r="M34" s="199"/>
      <c r="N34" s="199"/>
      <c r="O34" s="199"/>
      <c r="P34" s="199"/>
      <c r="Q34" s="235"/>
    </row>
    <row r="35" spans="1:17" ht="31.5">
      <c r="A35" s="239" t="s">
        <v>650</v>
      </c>
      <c r="B35" s="70" t="s">
        <v>18</v>
      </c>
      <c r="C35" s="235"/>
      <c r="D35" s="240">
        <v>2</v>
      </c>
      <c r="E35" s="240">
        <v>2</v>
      </c>
      <c r="F35" s="240">
        <v>0</v>
      </c>
      <c r="G35" s="240">
        <v>5</v>
      </c>
      <c r="H35" s="240">
        <v>0</v>
      </c>
      <c r="I35" s="240">
        <v>0</v>
      </c>
      <c r="J35" s="240">
        <v>0</v>
      </c>
      <c r="K35" s="240">
        <v>7</v>
      </c>
      <c r="L35" s="240">
        <v>25</v>
      </c>
      <c r="M35" s="240" t="s">
        <v>736</v>
      </c>
      <c r="N35" s="240" t="s">
        <v>732</v>
      </c>
      <c r="O35" s="240" t="s">
        <v>737</v>
      </c>
      <c r="P35" s="240" t="s">
        <v>738</v>
      </c>
      <c r="Q35" s="235"/>
    </row>
    <row r="36" spans="1:17" ht="15">
      <c r="A36" s="239"/>
      <c r="B36" s="241">
        <v>1</v>
      </c>
      <c r="C36" s="151" t="s">
        <v>725</v>
      </c>
      <c r="D36" s="200">
        <v>0</v>
      </c>
      <c r="E36" s="200">
        <v>0</v>
      </c>
      <c r="F36" s="200">
        <v>0</v>
      </c>
      <c r="G36" s="200">
        <v>2</v>
      </c>
      <c r="H36" s="200">
        <v>0</v>
      </c>
      <c r="I36" s="200">
        <v>0</v>
      </c>
      <c r="J36" s="200">
        <v>0</v>
      </c>
      <c r="K36" s="242">
        <v>2</v>
      </c>
      <c r="L36" s="200">
        <v>25</v>
      </c>
      <c r="M36" s="242" t="s">
        <v>726</v>
      </c>
      <c r="N36" s="200">
        <v>0</v>
      </c>
      <c r="O36" s="200" t="s">
        <v>727</v>
      </c>
      <c r="P36" s="200" t="s">
        <v>728</v>
      </c>
      <c r="Q36" s="235"/>
    </row>
    <row r="37" spans="1:17" ht="24">
      <c r="A37" s="60"/>
      <c r="B37" s="241">
        <v>2</v>
      </c>
      <c r="C37" s="151" t="s">
        <v>729</v>
      </c>
      <c r="D37" s="200">
        <v>1</v>
      </c>
      <c r="E37" s="200">
        <v>1</v>
      </c>
      <c r="F37" s="200">
        <v>0</v>
      </c>
      <c r="G37" s="200">
        <v>1</v>
      </c>
      <c r="H37" s="200">
        <v>0</v>
      </c>
      <c r="I37" s="200">
        <v>0</v>
      </c>
      <c r="J37" s="200">
        <v>0</v>
      </c>
      <c r="K37" s="242">
        <v>2</v>
      </c>
      <c r="L37" s="242"/>
      <c r="M37" s="242">
        <v>420</v>
      </c>
      <c r="N37" s="242"/>
      <c r="O37" s="242">
        <v>57</v>
      </c>
      <c r="P37" s="200">
        <v>477</v>
      </c>
      <c r="Q37" s="235"/>
    </row>
    <row r="38" spans="1:17" ht="15">
      <c r="A38" s="60"/>
      <c r="B38" s="241">
        <v>3</v>
      </c>
      <c r="C38" s="151" t="s">
        <v>730</v>
      </c>
      <c r="D38" s="200">
        <v>1</v>
      </c>
      <c r="E38" s="200">
        <v>1</v>
      </c>
      <c r="F38" s="200">
        <v>0</v>
      </c>
      <c r="G38" s="200">
        <v>2</v>
      </c>
      <c r="H38" s="200">
        <v>0</v>
      </c>
      <c r="I38" s="200">
        <v>0</v>
      </c>
      <c r="J38" s="200">
        <v>0</v>
      </c>
      <c r="K38" s="242">
        <v>3</v>
      </c>
      <c r="L38" s="242"/>
      <c r="M38" s="242" t="s">
        <v>731</v>
      </c>
      <c r="N38" s="242" t="s">
        <v>732</v>
      </c>
      <c r="O38" s="242"/>
      <c r="P38" s="242" t="s">
        <v>733</v>
      </c>
      <c r="Q38" s="235"/>
    </row>
    <row r="39" spans="1:17" ht="15">
      <c r="A39" s="60"/>
      <c r="B39" s="241">
        <v>4</v>
      </c>
      <c r="C39" s="151" t="s">
        <v>734</v>
      </c>
      <c r="D39" s="200">
        <v>0</v>
      </c>
      <c r="E39" s="200">
        <v>0</v>
      </c>
      <c r="F39" s="200">
        <v>0</v>
      </c>
      <c r="G39" s="200">
        <v>0</v>
      </c>
      <c r="H39" s="200">
        <v>0</v>
      </c>
      <c r="I39" s="200">
        <v>0</v>
      </c>
      <c r="J39" s="200">
        <v>0</v>
      </c>
      <c r="K39" s="242">
        <v>0</v>
      </c>
      <c r="L39" s="242"/>
      <c r="M39" s="242"/>
      <c r="N39" s="242"/>
      <c r="O39" s="242" t="s">
        <v>735</v>
      </c>
      <c r="P39" s="242" t="s">
        <v>735</v>
      </c>
      <c r="Q39" s="235"/>
    </row>
    <row r="40" spans="1:17" ht="15.75">
      <c r="A40" s="121" t="s">
        <v>188</v>
      </c>
      <c r="B40" s="70" t="s">
        <v>19</v>
      </c>
      <c r="C40" s="235"/>
      <c r="D40" s="233"/>
      <c r="E40" s="233"/>
      <c r="F40" s="233"/>
      <c r="G40" s="199"/>
      <c r="H40" s="199"/>
      <c r="I40" s="199"/>
      <c r="J40" s="199"/>
      <c r="K40" s="199"/>
      <c r="L40" s="199"/>
      <c r="M40" s="199"/>
      <c r="N40" s="199"/>
      <c r="O40" s="199"/>
      <c r="P40" s="199"/>
      <c r="Q40" s="235"/>
    </row>
    <row r="41" spans="1:17" ht="38.25">
      <c r="A41" s="60"/>
      <c r="B41" s="153">
        <v>1</v>
      </c>
      <c r="C41" s="203" t="s">
        <v>745</v>
      </c>
      <c r="D41" s="195">
        <v>0</v>
      </c>
      <c r="E41" s="195">
        <v>0</v>
      </c>
      <c r="F41" s="195">
        <v>0</v>
      </c>
      <c r="G41" s="195">
        <v>0</v>
      </c>
      <c r="H41" s="195">
        <v>0</v>
      </c>
      <c r="I41" s="195">
        <v>0</v>
      </c>
      <c r="J41" s="195">
        <v>0</v>
      </c>
      <c r="K41" s="153">
        <v>0</v>
      </c>
      <c r="L41" s="195">
        <v>0</v>
      </c>
      <c r="M41" s="153">
        <v>0</v>
      </c>
      <c r="N41" s="195">
        <v>0</v>
      </c>
      <c r="O41" s="195">
        <v>0</v>
      </c>
      <c r="P41" s="195">
        <v>0</v>
      </c>
      <c r="Q41" s="195">
        <v>0</v>
      </c>
    </row>
    <row r="42" spans="1:17" ht="38.25">
      <c r="A42" s="60"/>
      <c r="B42" s="153">
        <v>2</v>
      </c>
      <c r="C42" s="203" t="s">
        <v>746</v>
      </c>
      <c r="D42" s="195">
        <v>0</v>
      </c>
      <c r="E42" s="195">
        <v>0</v>
      </c>
      <c r="F42" s="195">
        <v>0</v>
      </c>
      <c r="G42" s="195">
        <v>0</v>
      </c>
      <c r="H42" s="195">
        <v>0</v>
      </c>
      <c r="I42" s="195">
        <v>0</v>
      </c>
      <c r="J42" s="195">
        <v>0</v>
      </c>
      <c r="K42" s="153">
        <v>0</v>
      </c>
      <c r="L42" s="153">
        <v>0</v>
      </c>
      <c r="M42" s="153">
        <v>0</v>
      </c>
      <c r="N42" s="153">
        <v>0</v>
      </c>
      <c r="O42" s="153">
        <v>0</v>
      </c>
      <c r="P42" s="195">
        <v>0</v>
      </c>
      <c r="Q42" s="195">
        <v>0</v>
      </c>
    </row>
    <row r="43" spans="1:17" ht="38.25">
      <c r="A43" s="60"/>
      <c r="B43" s="153">
        <v>3</v>
      </c>
      <c r="C43" s="203" t="s">
        <v>747</v>
      </c>
      <c r="D43" s="195">
        <v>0</v>
      </c>
      <c r="E43" s="195">
        <v>0</v>
      </c>
      <c r="F43" s="195">
        <v>0</v>
      </c>
      <c r="G43" s="195">
        <v>0</v>
      </c>
      <c r="H43" s="195">
        <v>0</v>
      </c>
      <c r="I43" s="195">
        <v>0</v>
      </c>
      <c r="J43" s="195">
        <v>0</v>
      </c>
      <c r="K43" s="153">
        <v>0</v>
      </c>
      <c r="L43" s="153">
        <v>0</v>
      </c>
      <c r="M43" s="153">
        <v>0</v>
      </c>
      <c r="N43" s="153">
        <v>0</v>
      </c>
      <c r="O43" s="153">
        <v>0</v>
      </c>
      <c r="P43" s="153">
        <v>0</v>
      </c>
      <c r="Q43" s="195">
        <v>0</v>
      </c>
    </row>
    <row r="44" spans="1:17" ht="25.5">
      <c r="A44" s="60"/>
      <c r="B44" s="153">
        <v>4</v>
      </c>
      <c r="C44" s="203" t="s">
        <v>748</v>
      </c>
      <c r="D44" s="195">
        <v>0</v>
      </c>
      <c r="E44" s="195">
        <v>0</v>
      </c>
      <c r="F44" s="195">
        <v>0</v>
      </c>
      <c r="G44" s="195">
        <v>0</v>
      </c>
      <c r="H44" s="195">
        <v>0</v>
      </c>
      <c r="I44" s="195">
        <v>0</v>
      </c>
      <c r="J44" s="195">
        <v>0</v>
      </c>
      <c r="K44" s="153">
        <v>0</v>
      </c>
      <c r="L44" s="153">
        <v>0</v>
      </c>
      <c r="M44" s="153">
        <v>0</v>
      </c>
      <c r="N44" s="153">
        <v>0</v>
      </c>
      <c r="O44" s="153">
        <v>0</v>
      </c>
      <c r="P44" s="153">
        <v>0</v>
      </c>
      <c r="Q44" s="195">
        <v>0</v>
      </c>
    </row>
    <row r="45" spans="1:17" ht="31.5">
      <c r="A45" s="121" t="s">
        <v>651</v>
      </c>
      <c r="B45" s="70" t="s">
        <v>20</v>
      </c>
      <c r="C45" s="235"/>
      <c r="D45" s="233"/>
      <c r="E45" s="233"/>
      <c r="F45" s="233"/>
      <c r="G45" s="199"/>
      <c r="H45" s="199"/>
      <c r="I45" s="199"/>
      <c r="J45" s="199"/>
      <c r="K45" s="199"/>
      <c r="L45" s="199"/>
      <c r="M45" s="199"/>
      <c r="N45" s="199"/>
      <c r="O45" s="199"/>
      <c r="P45" s="199"/>
      <c r="Q45" s="235"/>
    </row>
    <row r="46" spans="1:17" ht="45">
      <c r="A46" s="121"/>
      <c r="B46" s="153">
        <v>1</v>
      </c>
      <c r="C46" s="196" t="s">
        <v>755</v>
      </c>
      <c r="D46" s="195">
        <v>0</v>
      </c>
      <c r="E46" s="195">
        <v>0</v>
      </c>
      <c r="F46" s="195">
        <v>0</v>
      </c>
      <c r="G46" s="195">
        <v>0</v>
      </c>
      <c r="H46" s="195">
        <v>0</v>
      </c>
      <c r="I46" s="195">
        <v>0</v>
      </c>
      <c r="J46" s="195">
        <v>0</v>
      </c>
      <c r="K46" s="153">
        <v>0</v>
      </c>
      <c r="L46" s="195">
        <v>0</v>
      </c>
      <c r="M46" s="153">
        <v>0</v>
      </c>
      <c r="N46" s="195">
        <v>0</v>
      </c>
      <c r="O46" s="195">
        <v>0</v>
      </c>
      <c r="P46" s="195">
        <v>0</v>
      </c>
      <c r="Q46" s="195">
        <v>0</v>
      </c>
    </row>
    <row r="47" spans="1:17" ht="22.5">
      <c r="A47" s="121"/>
      <c r="B47" s="153">
        <v>2</v>
      </c>
      <c r="C47" s="196" t="s">
        <v>756</v>
      </c>
      <c r="D47" s="195">
        <v>0</v>
      </c>
      <c r="E47" s="195">
        <v>0</v>
      </c>
      <c r="F47" s="195">
        <v>0</v>
      </c>
      <c r="G47" s="195">
        <v>0</v>
      </c>
      <c r="H47" s="195">
        <v>0</v>
      </c>
      <c r="I47" s="195">
        <v>0</v>
      </c>
      <c r="J47" s="195">
        <v>0</v>
      </c>
      <c r="K47" s="153">
        <v>0</v>
      </c>
      <c r="L47" s="153">
        <v>0</v>
      </c>
      <c r="M47" s="153">
        <v>0</v>
      </c>
      <c r="N47" s="153">
        <v>0</v>
      </c>
      <c r="O47" s="153">
        <v>0</v>
      </c>
      <c r="P47" s="195">
        <v>0</v>
      </c>
      <c r="Q47" s="195">
        <v>0</v>
      </c>
    </row>
    <row r="48" spans="1:17" ht="33.75">
      <c r="A48" s="121"/>
      <c r="B48" s="153">
        <v>3</v>
      </c>
      <c r="C48" s="196" t="s">
        <v>757</v>
      </c>
      <c r="D48" s="195">
        <v>0</v>
      </c>
      <c r="E48" s="195">
        <v>0</v>
      </c>
      <c r="F48" s="195">
        <v>0</v>
      </c>
      <c r="G48" s="195">
        <v>0</v>
      </c>
      <c r="H48" s="195">
        <v>0</v>
      </c>
      <c r="I48" s="195">
        <v>0</v>
      </c>
      <c r="J48" s="195">
        <v>0</v>
      </c>
      <c r="K48" s="153">
        <v>0</v>
      </c>
      <c r="L48" s="153">
        <v>0</v>
      </c>
      <c r="M48" s="153">
        <v>0</v>
      </c>
      <c r="N48" s="153">
        <v>0</v>
      </c>
      <c r="O48" s="153">
        <v>0</v>
      </c>
      <c r="P48" s="195">
        <v>0</v>
      </c>
      <c r="Q48" s="195">
        <v>0</v>
      </c>
    </row>
    <row r="49" spans="1:17" ht="33.75">
      <c r="A49" s="121"/>
      <c r="B49" s="153">
        <v>4</v>
      </c>
      <c r="C49" s="196" t="s">
        <v>758</v>
      </c>
      <c r="D49" s="195">
        <v>0</v>
      </c>
      <c r="E49" s="195">
        <v>0</v>
      </c>
      <c r="F49" s="195">
        <v>0</v>
      </c>
      <c r="G49" s="195">
        <v>0</v>
      </c>
      <c r="H49" s="195">
        <v>0</v>
      </c>
      <c r="I49" s="195">
        <v>0</v>
      </c>
      <c r="J49" s="195">
        <v>0</v>
      </c>
      <c r="K49" s="153">
        <v>0</v>
      </c>
      <c r="L49" s="153">
        <v>0</v>
      </c>
      <c r="M49" s="153">
        <v>0</v>
      </c>
      <c r="N49" s="153">
        <v>0</v>
      </c>
      <c r="O49" s="153">
        <v>0</v>
      </c>
      <c r="P49" s="195">
        <v>0</v>
      </c>
      <c r="Q49" s="195">
        <v>0</v>
      </c>
    </row>
    <row r="50" spans="1:17" ht="33.75">
      <c r="A50" s="121"/>
      <c r="B50" s="153">
        <v>5</v>
      </c>
      <c r="C50" s="196" t="s">
        <v>759</v>
      </c>
      <c r="D50" s="195">
        <v>0</v>
      </c>
      <c r="E50" s="195">
        <v>0</v>
      </c>
      <c r="F50" s="195">
        <v>0</v>
      </c>
      <c r="G50" s="195">
        <v>0</v>
      </c>
      <c r="H50" s="195">
        <v>0</v>
      </c>
      <c r="I50" s="195">
        <v>0</v>
      </c>
      <c r="J50" s="195">
        <v>0</v>
      </c>
      <c r="K50" s="153">
        <v>0</v>
      </c>
      <c r="L50" s="153">
        <v>0</v>
      </c>
      <c r="M50" s="153">
        <v>0</v>
      </c>
      <c r="N50" s="153">
        <v>0</v>
      </c>
      <c r="O50" s="153">
        <v>0</v>
      </c>
      <c r="P50" s="195">
        <v>0</v>
      </c>
      <c r="Q50" s="195">
        <v>0</v>
      </c>
    </row>
    <row r="51" spans="1:17" ht="33.75">
      <c r="A51" s="121"/>
      <c r="B51" s="153">
        <v>6</v>
      </c>
      <c r="C51" s="196" t="s">
        <v>760</v>
      </c>
      <c r="D51" s="195">
        <v>0</v>
      </c>
      <c r="E51" s="195">
        <v>0</v>
      </c>
      <c r="F51" s="195">
        <v>0</v>
      </c>
      <c r="G51" s="195">
        <v>0</v>
      </c>
      <c r="H51" s="195">
        <v>0</v>
      </c>
      <c r="I51" s="195">
        <v>0</v>
      </c>
      <c r="J51" s="195">
        <v>0</v>
      </c>
      <c r="K51" s="153">
        <v>0</v>
      </c>
      <c r="L51" s="153">
        <v>0</v>
      </c>
      <c r="M51" s="153">
        <v>0</v>
      </c>
      <c r="N51" s="153">
        <v>0</v>
      </c>
      <c r="O51" s="153">
        <v>0</v>
      </c>
      <c r="P51" s="195">
        <v>0</v>
      </c>
      <c r="Q51" s="195">
        <v>0</v>
      </c>
    </row>
    <row r="52" spans="1:17" ht="45">
      <c r="A52" s="121"/>
      <c r="B52" s="153">
        <v>7</v>
      </c>
      <c r="C52" s="196" t="s">
        <v>761</v>
      </c>
      <c r="D52" s="195">
        <v>0</v>
      </c>
      <c r="E52" s="195">
        <v>0</v>
      </c>
      <c r="F52" s="195">
        <v>0</v>
      </c>
      <c r="G52" s="195">
        <v>0</v>
      </c>
      <c r="H52" s="195">
        <v>0</v>
      </c>
      <c r="I52" s="195">
        <v>0</v>
      </c>
      <c r="J52" s="195">
        <v>0</v>
      </c>
      <c r="K52" s="153">
        <v>0</v>
      </c>
      <c r="L52" s="153">
        <v>0</v>
      </c>
      <c r="M52" s="153">
        <v>0</v>
      </c>
      <c r="N52" s="153">
        <v>0</v>
      </c>
      <c r="O52" s="153">
        <v>0</v>
      </c>
      <c r="P52" s="195">
        <v>0</v>
      </c>
      <c r="Q52" s="195">
        <v>0</v>
      </c>
    </row>
    <row r="53" spans="1:17" ht="33.75">
      <c r="A53" s="121"/>
      <c r="B53" s="153">
        <v>8</v>
      </c>
      <c r="C53" s="196" t="s">
        <v>762</v>
      </c>
      <c r="D53" s="195">
        <v>0</v>
      </c>
      <c r="E53" s="195">
        <v>0</v>
      </c>
      <c r="F53" s="195">
        <v>0</v>
      </c>
      <c r="G53" s="195">
        <v>0</v>
      </c>
      <c r="H53" s="195">
        <v>0</v>
      </c>
      <c r="I53" s="195">
        <v>0</v>
      </c>
      <c r="J53" s="195">
        <v>0</v>
      </c>
      <c r="K53" s="153">
        <v>0</v>
      </c>
      <c r="L53" s="153">
        <v>0</v>
      </c>
      <c r="M53" s="153">
        <v>0</v>
      </c>
      <c r="N53" s="153">
        <v>0</v>
      </c>
      <c r="O53" s="153">
        <v>0</v>
      </c>
      <c r="P53" s="195">
        <v>0</v>
      </c>
      <c r="Q53" s="195">
        <v>0</v>
      </c>
    </row>
    <row r="54" spans="1:17" ht="33.75">
      <c r="A54" s="121"/>
      <c r="B54" s="153">
        <v>9</v>
      </c>
      <c r="C54" s="196" t="s">
        <v>763</v>
      </c>
      <c r="D54" s="195">
        <v>0</v>
      </c>
      <c r="E54" s="195">
        <v>0</v>
      </c>
      <c r="F54" s="195">
        <v>0</v>
      </c>
      <c r="G54" s="195">
        <v>0</v>
      </c>
      <c r="H54" s="195">
        <v>0</v>
      </c>
      <c r="I54" s="195">
        <v>0</v>
      </c>
      <c r="J54" s="195">
        <v>0</v>
      </c>
      <c r="K54" s="153">
        <v>0</v>
      </c>
      <c r="L54" s="153">
        <v>0</v>
      </c>
      <c r="M54" s="153">
        <v>0</v>
      </c>
      <c r="N54" s="153">
        <v>0</v>
      </c>
      <c r="O54" s="153">
        <v>0</v>
      </c>
      <c r="P54" s="195">
        <v>0</v>
      </c>
      <c r="Q54" s="195">
        <v>0</v>
      </c>
    </row>
    <row r="55" spans="1:17" ht="33.75">
      <c r="A55" s="121"/>
      <c r="B55" s="153">
        <v>10</v>
      </c>
      <c r="C55" s="196" t="s">
        <v>764</v>
      </c>
      <c r="D55" s="195">
        <v>0</v>
      </c>
      <c r="E55" s="195">
        <v>0</v>
      </c>
      <c r="F55" s="195">
        <v>0</v>
      </c>
      <c r="G55" s="195">
        <v>0</v>
      </c>
      <c r="H55" s="195">
        <v>0</v>
      </c>
      <c r="I55" s="195">
        <v>0</v>
      </c>
      <c r="J55" s="195">
        <v>0</v>
      </c>
      <c r="K55" s="153">
        <v>0</v>
      </c>
      <c r="L55" s="153">
        <v>0</v>
      </c>
      <c r="M55" s="153">
        <v>0</v>
      </c>
      <c r="N55" s="153">
        <v>0</v>
      </c>
      <c r="O55" s="153">
        <v>0</v>
      </c>
      <c r="P55" s="195">
        <v>0</v>
      </c>
      <c r="Q55" s="195">
        <v>0</v>
      </c>
    </row>
    <row r="56" spans="1:17" ht="33.75">
      <c r="A56" s="121"/>
      <c r="B56" s="153">
        <v>11</v>
      </c>
      <c r="C56" s="196" t="s">
        <v>765</v>
      </c>
      <c r="D56" s="195">
        <v>0</v>
      </c>
      <c r="E56" s="195">
        <v>0</v>
      </c>
      <c r="F56" s="195">
        <v>0</v>
      </c>
      <c r="G56" s="195">
        <v>0</v>
      </c>
      <c r="H56" s="195">
        <v>0</v>
      </c>
      <c r="I56" s="195">
        <v>0</v>
      </c>
      <c r="J56" s="195">
        <v>0</v>
      </c>
      <c r="K56" s="153">
        <v>0</v>
      </c>
      <c r="L56" s="153">
        <v>0</v>
      </c>
      <c r="M56" s="153">
        <v>0</v>
      </c>
      <c r="N56" s="153">
        <v>0</v>
      </c>
      <c r="O56" s="153">
        <v>0</v>
      </c>
      <c r="P56" s="195">
        <v>0</v>
      </c>
      <c r="Q56" s="195">
        <v>0</v>
      </c>
    </row>
    <row r="57" spans="1:17" ht="22.5">
      <c r="A57" s="121"/>
      <c r="B57" s="153">
        <v>12</v>
      </c>
      <c r="C57" s="196" t="s">
        <v>766</v>
      </c>
      <c r="D57" s="195">
        <v>0</v>
      </c>
      <c r="E57" s="195">
        <v>0</v>
      </c>
      <c r="F57" s="195">
        <v>0</v>
      </c>
      <c r="G57" s="195">
        <v>0</v>
      </c>
      <c r="H57" s="195">
        <v>0</v>
      </c>
      <c r="I57" s="195">
        <v>0</v>
      </c>
      <c r="J57" s="195">
        <v>0</v>
      </c>
      <c r="K57" s="153">
        <v>0</v>
      </c>
      <c r="L57" s="153">
        <v>0</v>
      </c>
      <c r="M57" s="153">
        <v>0</v>
      </c>
      <c r="N57" s="153">
        <v>0</v>
      </c>
      <c r="O57" s="153">
        <v>0</v>
      </c>
      <c r="P57" s="195">
        <v>0</v>
      </c>
      <c r="Q57" s="195">
        <v>0</v>
      </c>
    </row>
    <row r="58" spans="1:17" ht="33.75">
      <c r="A58" s="121"/>
      <c r="B58" s="153">
        <v>13</v>
      </c>
      <c r="C58" s="196" t="s">
        <v>767</v>
      </c>
      <c r="D58" s="195">
        <v>0</v>
      </c>
      <c r="E58" s="195">
        <v>0</v>
      </c>
      <c r="F58" s="195">
        <v>0</v>
      </c>
      <c r="G58" s="195">
        <v>0</v>
      </c>
      <c r="H58" s="195">
        <v>0</v>
      </c>
      <c r="I58" s="195">
        <v>0</v>
      </c>
      <c r="J58" s="195">
        <v>0</v>
      </c>
      <c r="K58" s="153">
        <v>0</v>
      </c>
      <c r="L58" s="153">
        <v>0</v>
      </c>
      <c r="M58" s="153">
        <v>0</v>
      </c>
      <c r="N58" s="153">
        <v>0</v>
      </c>
      <c r="O58" s="153">
        <v>0</v>
      </c>
      <c r="P58" s="195">
        <v>0</v>
      </c>
      <c r="Q58" s="195">
        <v>0</v>
      </c>
    </row>
    <row r="59" spans="1:17" ht="33.75">
      <c r="A59" s="121"/>
      <c r="B59" s="153">
        <v>14</v>
      </c>
      <c r="C59" s="196" t="s">
        <v>768</v>
      </c>
      <c r="D59" s="195">
        <v>0</v>
      </c>
      <c r="E59" s="195">
        <v>0</v>
      </c>
      <c r="F59" s="195">
        <v>0</v>
      </c>
      <c r="G59" s="195">
        <v>0</v>
      </c>
      <c r="H59" s="195">
        <v>0</v>
      </c>
      <c r="I59" s="195">
        <v>0</v>
      </c>
      <c r="J59" s="195">
        <v>0</v>
      </c>
      <c r="K59" s="153">
        <v>0</v>
      </c>
      <c r="L59" s="153">
        <v>0</v>
      </c>
      <c r="M59" s="153">
        <v>0</v>
      </c>
      <c r="N59" s="153">
        <v>0</v>
      </c>
      <c r="O59" s="153">
        <v>0</v>
      </c>
      <c r="P59" s="195">
        <v>0</v>
      </c>
      <c r="Q59" s="195">
        <v>0</v>
      </c>
    </row>
    <row r="60" spans="1:17" ht="22.5">
      <c r="A60" s="121"/>
      <c r="B60" s="153">
        <v>15</v>
      </c>
      <c r="C60" s="196" t="s">
        <v>769</v>
      </c>
      <c r="D60" s="195">
        <v>0</v>
      </c>
      <c r="E60" s="195">
        <v>0</v>
      </c>
      <c r="F60" s="195">
        <v>0</v>
      </c>
      <c r="G60" s="195">
        <v>0</v>
      </c>
      <c r="H60" s="195">
        <v>0</v>
      </c>
      <c r="I60" s="195">
        <v>0</v>
      </c>
      <c r="J60" s="195">
        <v>0</v>
      </c>
      <c r="K60" s="153">
        <v>0</v>
      </c>
      <c r="L60" s="153">
        <v>0</v>
      </c>
      <c r="M60" s="153">
        <v>0</v>
      </c>
      <c r="N60" s="153">
        <v>0</v>
      </c>
      <c r="O60" s="153">
        <v>0</v>
      </c>
      <c r="P60" s="195">
        <v>0</v>
      </c>
      <c r="Q60" s="195">
        <v>0</v>
      </c>
    </row>
    <row r="61" spans="1:17" ht="33.75">
      <c r="A61" s="121"/>
      <c r="B61" s="153">
        <v>16</v>
      </c>
      <c r="C61" s="196" t="s">
        <v>770</v>
      </c>
      <c r="D61" s="195">
        <v>0</v>
      </c>
      <c r="E61" s="195">
        <v>0</v>
      </c>
      <c r="F61" s="195">
        <v>0</v>
      </c>
      <c r="G61" s="195">
        <v>0</v>
      </c>
      <c r="H61" s="195">
        <v>0</v>
      </c>
      <c r="I61" s="195">
        <v>0</v>
      </c>
      <c r="J61" s="195">
        <v>0</v>
      </c>
      <c r="K61" s="153">
        <v>0</v>
      </c>
      <c r="L61" s="153">
        <v>0</v>
      </c>
      <c r="M61" s="153">
        <v>0</v>
      </c>
      <c r="N61" s="153">
        <v>0</v>
      </c>
      <c r="O61" s="153">
        <v>0</v>
      </c>
      <c r="P61" s="195">
        <v>0</v>
      </c>
      <c r="Q61" s="195">
        <v>0</v>
      </c>
    </row>
    <row r="62" spans="1:17" ht="33.75">
      <c r="A62" s="121"/>
      <c r="B62" s="153">
        <v>17</v>
      </c>
      <c r="C62" s="196" t="s">
        <v>771</v>
      </c>
      <c r="D62" s="195">
        <v>0</v>
      </c>
      <c r="E62" s="195">
        <v>0</v>
      </c>
      <c r="F62" s="195">
        <v>0</v>
      </c>
      <c r="G62" s="195">
        <v>0</v>
      </c>
      <c r="H62" s="195">
        <v>0</v>
      </c>
      <c r="I62" s="195">
        <v>0</v>
      </c>
      <c r="J62" s="195">
        <v>0</v>
      </c>
      <c r="K62" s="153">
        <v>0</v>
      </c>
      <c r="L62" s="153">
        <v>0</v>
      </c>
      <c r="M62" s="153">
        <v>0</v>
      </c>
      <c r="N62" s="153">
        <v>0</v>
      </c>
      <c r="O62" s="153">
        <v>0</v>
      </c>
      <c r="P62" s="195">
        <v>0</v>
      </c>
      <c r="Q62" s="195">
        <v>0</v>
      </c>
    </row>
    <row r="63" spans="1:17" ht="22.5">
      <c r="A63" s="121"/>
      <c r="B63" s="153">
        <v>18</v>
      </c>
      <c r="C63" s="196" t="s">
        <v>772</v>
      </c>
      <c r="D63" s="195">
        <v>0</v>
      </c>
      <c r="E63" s="195">
        <v>0</v>
      </c>
      <c r="F63" s="195">
        <v>0</v>
      </c>
      <c r="G63" s="195">
        <v>0</v>
      </c>
      <c r="H63" s="195">
        <v>0</v>
      </c>
      <c r="I63" s="195">
        <v>0</v>
      </c>
      <c r="J63" s="195">
        <v>0</v>
      </c>
      <c r="K63" s="153">
        <v>0</v>
      </c>
      <c r="L63" s="153">
        <v>0</v>
      </c>
      <c r="M63" s="153">
        <v>0</v>
      </c>
      <c r="N63" s="153">
        <v>0</v>
      </c>
      <c r="O63" s="153">
        <v>0</v>
      </c>
      <c r="P63" s="195">
        <v>0</v>
      </c>
      <c r="Q63" s="195">
        <v>0</v>
      </c>
    </row>
    <row r="64" spans="1:17" ht="22.5">
      <c r="A64" s="121"/>
      <c r="B64" s="153">
        <v>19</v>
      </c>
      <c r="C64" s="196" t="s">
        <v>773</v>
      </c>
      <c r="D64" s="195">
        <v>0</v>
      </c>
      <c r="E64" s="195">
        <v>0</v>
      </c>
      <c r="F64" s="195">
        <v>0</v>
      </c>
      <c r="G64" s="195">
        <v>0</v>
      </c>
      <c r="H64" s="195">
        <v>0</v>
      </c>
      <c r="I64" s="195">
        <v>0</v>
      </c>
      <c r="J64" s="195">
        <v>0</v>
      </c>
      <c r="K64" s="153">
        <v>0</v>
      </c>
      <c r="L64" s="153">
        <v>0</v>
      </c>
      <c r="M64" s="153">
        <v>0</v>
      </c>
      <c r="N64" s="153">
        <v>0</v>
      </c>
      <c r="O64" s="153">
        <v>0</v>
      </c>
      <c r="P64" s="195">
        <v>0</v>
      </c>
      <c r="Q64" s="195">
        <v>0</v>
      </c>
    </row>
    <row r="65" spans="1:17" ht="22.5">
      <c r="A65" s="121"/>
      <c r="B65" s="153">
        <v>20</v>
      </c>
      <c r="C65" s="196" t="s">
        <v>774</v>
      </c>
      <c r="D65" s="195">
        <v>0</v>
      </c>
      <c r="E65" s="195">
        <v>0</v>
      </c>
      <c r="F65" s="195">
        <v>0</v>
      </c>
      <c r="G65" s="195">
        <v>0</v>
      </c>
      <c r="H65" s="195">
        <v>0</v>
      </c>
      <c r="I65" s="195">
        <v>0</v>
      </c>
      <c r="J65" s="195">
        <v>0</v>
      </c>
      <c r="K65" s="153">
        <v>0</v>
      </c>
      <c r="L65" s="153">
        <v>0</v>
      </c>
      <c r="M65" s="153">
        <v>0</v>
      </c>
      <c r="N65" s="153">
        <v>0</v>
      </c>
      <c r="O65" s="153">
        <v>0</v>
      </c>
      <c r="P65" s="195">
        <v>0</v>
      </c>
      <c r="Q65" s="195">
        <v>0</v>
      </c>
    </row>
    <row r="66" spans="1:17" ht="33.75">
      <c r="A66" s="121"/>
      <c r="B66" s="153">
        <v>21</v>
      </c>
      <c r="C66" s="196" t="s">
        <v>775</v>
      </c>
      <c r="D66" s="195">
        <v>0</v>
      </c>
      <c r="E66" s="195">
        <v>0</v>
      </c>
      <c r="F66" s="195">
        <v>0</v>
      </c>
      <c r="G66" s="195">
        <v>0</v>
      </c>
      <c r="H66" s="195">
        <v>0</v>
      </c>
      <c r="I66" s="195">
        <v>0</v>
      </c>
      <c r="J66" s="195">
        <v>0</v>
      </c>
      <c r="K66" s="153">
        <v>0</v>
      </c>
      <c r="L66" s="153">
        <v>0</v>
      </c>
      <c r="M66" s="153">
        <v>0</v>
      </c>
      <c r="N66" s="153">
        <v>0</v>
      </c>
      <c r="O66" s="153">
        <v>0</v>
      </c>
      <c r="P66" s="195">
        <v>0</v>
      </c>
      <c r="Q66" s="195">
        <v>0</v>
      </c>
    </row>
    <row r="67" spans="1:17" ht="33.75">
      <c r="A67" s="121"/>
      <c r="B67" s="153">
        <v>22</v>
      </c>
      <c r="C67" s="196" t="s">
        <v>776</v>
      </c>
      <c r="D67" s="195">
        <v>0</v>
      </c>
      <c r="E67" s="195">
        <v>0</v>
      </c>
      <c r="F67" s="195">
        <v>0</v>
      </c>
      <c r="G67" s="195">
        <v>0</v>
      </c>
      <c r="H67" s="195">
        <v>0</v>
      </c>
      <c r="I67" s="195">
        <v>0</v>
      </c>
      <c r="J67" s="195">
        <v>0</v>
      </c>
      <c r="K67" s="153">
        <v>0</v>
      </c>
      <c r="L67" s="153">
        <v>0</v>
      </c>
      <c r="M67" s="153">
        <v>0</v>
      </c>
      <c r="N67" s="153">
        <v>0</v>
      </c>
      <c r="O67" s="153">
        <v>0</v>
      </c>
      <c r="P67" s="195">
        <v>0</v>
      </c>
      <c r="Q67" s="195">
        <v>0</v>
      </c>
    </row>
    <row r="68" spans="1:17" ht="15.75">
      <c r="A68" s="121" t="s">
        <v>652</v>
      </c>
      <c r="B68" s="70" t="s">
        <v>21</v>
      </c>
      <c r="C68" s="235"/>
      <c r="D68" s="243">
        <v>0</v>
      </c>
      <c r="E68" s="243">
        <v>0</v>
      </c>
      <c r="F68" s="243">
        <v>0</v>
      </c>
      <c r="G68" s="243">
        <v>0</v>
      </c>
      <c r="H68" s="243">
        <v>0</v>
      </c>
      <c r="I68" s="243">
        <v>0</v>
      </c>
      <c r="J68" s="243">
        <v>0</v>
      </c>
      <c r="K68" s="243">
        <v>0</v>
      </c>
      <c r="L68" s="243">
        <v>0</v>
      </c>
      <c r="M68" s="243">
        <v>0</v>
      </c>
      <c r="N68" s="243">
        <v>0</v>
      </c>
      <c r="O68" s="243">
        <v>508</v>
      </c>
      <c r="P68" s="243">
        <v>0</v>
      </c>
      <c r="Q68" s="243">
        <v>508</v>
      </c>
    </row>
    <row r="69" spans="1:17" ht="47.25">
      <c r="A69" s="60"/>
      <c r="B69" s="244">
        <v>1</v>
      </c>
      <c r="C69" s="245" t="s">
        <v>778</v>
      </c>
      <c r="D69" s="246" t="s">
        <v>608</v>
      </c>
      <c r="E69" s="246">
        <v>0</v>
      </c>
      <c r="F69" s="246" t="s">
        <v>608</v>
      </c>
      <c r="G69" s="246" t="s">
        <v>608</v>
      </c>
      <c r="H69" s="246" t="s">
        <v>609</v>
      </c>
      <c r="I69" s="246" t="s">
        <v>608</v>
      </c>
      <c r="J69" s="246" t="s">
        <v>608</v>
      </c>
      <c r="K69" s="247" t="s">
        <v>608</v>
      </c>
      <c r="L69" s="246">
        <v>0</v>
      </c>
      <c r="M69" s="247">
        <v>0</v>
      </c>
      <c r="N69" s="246">
        <v>0</v>
      </c>
      <c r="O69" s="246">
        <v>0</v>
      </c>
      <c r="P69" s="246">
        <v>0</v>
      </c>
      <c r="Q69" s="246">
        <v>0</v>
      </c>
    </row>
    <row r="70" spans="1:17" ht="47.25">
      <c r="A70" s="60"/>
      <c r="B70" s="244">
        <v>2</v>
      </c>
      <c r="C70" s="245" t="s">
        <v>779</v>
      </c>
      <c r="D70" s="246" t="s">
        <v>608</v>
      </c>
      <c r="E70" s="246">
        <v>0</v>
      </c>
      <c r="F70" s="246" t="s">
        <v>608</v>
      </c>
      <c r="G70" s="246" t="s">
        <v>608</v>
      </c>
      <c r="H70" s="246" t="s">
        <v>609</v>
      </c>
      <c r="I70" s="246" t="s">
        <v>608</v>
      </c>
      <c r="J70" s="246" t="s">
        <v>608</v>
      </c>
      <c r="K70" s="247" t="s">
        <v>608</v>
      </c>
      <c r="L70" s="247">
        <v>0</v>
      </c>
      <c r="M70" s="247">
        <v>0</v>
      </c>
      <c r="N70" s="247">
        <v>0</v>
      </c>
      <c r="O70" s="247">
        <v>0</v>
      </c>
      <c r="P70" s="246">
        <v>0</v>
      </c>
      <c r="Q70" s="246">
        <v>0</v>
      </c>
    </row>
    <row r="71" spans="1:17" ht="47.25">
      <c r="A71" s="60"/>
      <c r="B71" s="244">
        <v>3</v>
      </c>
      <c r="C71" s="245" t="s">
        <v>780</v>
      </c>
      <c r="D71" s="246" t="s">
        <v>608</v>
      </c>
      <c r="E71" s="246">
        <v>0</v>
      </c>
      <c r="F71" s="246" t="s">
        <v>608</v>
      </c>
      <c r="G71" s="246" t="s">
        <v>608</v>
      </c>
      <c r="H71" s="246" t="s">
        <v>609</v>
      </c>
      <c r="I71" s="246" t="s">
        <v>608</v>
      </c>
      <c r="J71" s="246" t="s">
        <v>608</v>
      </c>
      <c r="K71" s="247" t="s">
        <v>608</v>
      </c>
      <c r="L71" s="247">
        <v>0</v>
      </c>
      <c r="M71" s="247">
        <v>0</v>
      </c>
      <c r="N71" s="247">
        <v>0</v>
      </c>
      <c r="O71" s="247">
        <v>0</v>
      </c>
      <c r="P71" s="247">
        <v>0</v>
      </c>
      <c r="Q71" s="246">
        <v>0</v>
      </c>
    </row>
    <row r="72" spans="1:17" ht="63">
      <c r="A72" s="60"/>
      <c r="B72" s="244">
        <v>4</v>
      </c>
      <c r="C72" s="245" t="s">
        <v>781</v>
      </c>
      <c r="D72" s="246" t="s">
        <v>608</v>
      </c>
      <c r="E72" s="246">
        <v>0</v>
      </c>
      <c r="F72" s="246" t="s">
        <v>608</v>
      </c>
      <c r="G72" s="246" t="s">
        <v>608</v>
      </c>
      <c r="H72" s="246" t="s">
        <v>609</v>
      </c>
      <c r="I72" s="246" t="s">
        <v>608</v>
      </c>
      <c r="J72" s="246" t="s">
        <v>608</v>
      </c>
      <c r="K72" s="247" t="s">
        <v>608</v>
      </c>
      <c r="L72" s="247">
        <v>0</v>
      </c>
      <c r="M72" s="247">
        <v>0</v>
      </c>
      <c r="N72" s="247">
        <v>0</v>
      </c>
      <c r="O72" s="247">
        <v>0</v>
      </c>
      <c r="P72" s="247">
        <v>0</v>
      </c>
      <c r="Q72" s="246">
        <v>0</v>
      </c>
    </row>
    <row r="73" spans="1:17" ht="47.25">
      <c r="A73" s="60"/>
      <c r="B73" s="244">
        <v>5</v>
      </c>
      <c r="C73" s="245" t="s">
        <v>782</v>
      </c>
      <c r="D73" s="246" t="s">
        <v>608</v>
      </c>
      <c r="E73" s="246">
        <v>0</v>
      </c>
      <c r="F73" s="246" t="s">
        <v>608</v>
      </c>
      <c r="G73" s="246" t="s">
        <v>608</v>
      </c>
      <c r="H73" s="246" t="s">
        <v>609</v>
      </c>
      <c r="I73" s="246" t="s">
        <v>608</v>
      </c>
      <c r="J73" s="246" t="s">
        <v>608</v>
      </c>
      <c r="K73" s="247" t="s">
        <v>608</v>
      </c>
      <c r="L73" s="247">
        <v>0</v>
      </c>
      <c r="M73" s="247">
        <v>0</v>
      </c>
      <c r="N73" s="247">
        <v>0</v>
      </c>
      <c r="O73" s="247">
        <v>0</v>
      </c>
      <c r="P73" s="247">
        <v>0</v>
      </c>
      <c r="Q73" s="246">
        <v>0</v>
      </c>
    </row>
    <row r="74" spans="1:17" ht="47.25">
      <c r="A74" s="60"/>
      <c r="B74" s="244">
        <v>6</v>
      </c>
      <c r="C74" s="245" t="s">
        <v>783</v>
      </c>
      <c r="D74" s="246" t="s">
        <v>608</v>
      </c>
      <c r="E74" s="246">
        <v>0</v>
      </c>
      <c r="F74" s="246" t="s">
        <v>608</v>
      </c>
      <c r="G74" s="246" t="s">
        <v>608</v>
      </c>
      <c r="H74" s="246" t="s">
        <v>609</v>
      </c>
      <c r="I74" s="246" t="s">
        <v>608</v>
      </c>
      <c r="J74" s="246" t="s">
        <v>608</v>
      </c>
      <c r="K74" s="247" t="s">
        <v>608</v>
      </c>
      <c r="L74" s="247">
        <v>0</v>
      </c>
      <c r="M74" s="247">
        <v>0</v>
      </c>
      <c r="N74" s="247">
        <v>0</v>
      </c>
      <c r="O74" s="247">
        <v>0</v>
      </c>
      <c r="P74" s="247">
        <v>0</v>
      </c>
      <c r="Q74" s="246">
        <v>0</v>
      </c>
    </row>
    <row r="75" spans="1:17" ht="47.25">
      <c r="A75" s="60"/>
      <c r="B75" s="244">
        <v>7</v>
      </c>
      <c r="C75" s="245" t="s">
        <v>784</v>
      </c>
      <c r="D75" s="246" t="s">
        <v>608</v>
      </c>
      <c r="E75" s="246">
        <v>0</v>
      </c>
      <c r="F75" s="246" t="s">
        <v>608</v>
      </c>
      <c r="G75" s="246" t="s">
        <v>608</v>
      </c>
      <c r="H75" s="246" t="s">
        <v>609</v>
      </c>
      <c r="I75" s="246" t="s">
        <v>608</v>
      </c>
      <c r="J75" s="246" t="s">
        <v>608</v>
      </c>
      <c r="K75" s="247" t="s">
        <v>608</v>
      </c>
      <c r="L75" s="247">
        <v>0</v>
      </c>
      <c r="M75" s="247">
        <v>0</v>
      </c>
      <c r="N75" s="247">
        <v>0</v>
      </c>
      <c r="O75" s="247">
        <v>0</v>
      </c>
      <c r="P75" s="247">
        <v>0</v>
      </c>
      <c r="Q75" s="246">
        <v>0</v>
      </c>
    </row>
    <row r="76" spans="1:17" ht="47.25">
      <c r="A76" s="60"/>
      <c r="B76" s="244">
        <v>8</v>
      </c>
      <c r="C76" s="245" t="s">
        <v>785</v>
      </c>
      <c r="D76" s="246" t="s">
        <v>608</v>
      </c>
      <c r="E76" s="246">
        <v>0</v>
      </c>
      <c r="F76" s="246" t="s">
        <v>608</v>
      </c>
      <c r="G76" s="246" t="s">
        <v>608</v>
      </c>
      <c r="H76" s="246" t="s">
        <v>609</v>
      </c>
      <c r="I76" s="246" t="s">
        <v>608</v>
      </c>
      <c r="J76" s="246" t="s">
        <v>608</v>
      </c>
      <c r="K76" s="247" t="s">
        <v>608</v>
      </c>
      <c r="L76" s="247">
        <v>0</v>
      </c>
      <c r="M76" s="247">
        <v>0</v>
      </c>
      <c r="N76" s="247">
        <v>0</v>
      </c>
      <c r="O76" s="247">
        <v>0</v>
      </c>
      <c r="P76" s="247">
        <v>0</v>
      </c>
      <c r="Q76" s="246">
        <v>0</v>
      </c>
    </row>
    <row r="77" spans="1:17" ht="47.25">
      <c r="A77" s="60"/>
      <c r="B77" s="244">
        <v>9</v>
      </c>
      <c r="C77" s="245" t="s">
        <v>786</v>
      </c>
      <c r="D77" s="246" t="s">
        <v>608</v>
      </c>
      <c r="E77" s="246">
        <v>0</v>
      </c>
      <c r="F77" s="246" t="s">
        <v>608</v>
      </c>
      <c r="G77" s="246" t="s">
        <v>608</v>
      </c>
      <c r="H77" s="246" t="s">
        <v>609</v>
      </c>
      <c r="I77" s="246" t="s">
        <v>608</v>
      </c>
      <c r="J77" s="246" t="s">
        <v>608</v>
      </c>
      <c r="K77" s="247" t="s">
        <v>608</v>
      </c>
      <c r="L77" s="247">
        <v>0</v>
      </c>
      <c r="M77" s="247">
        <v>0</v>
      </c>
      <c r="N77" s="247">
        <v>0</v>
      </c>
      <c r="O77" s="247">
        <v>100</v>
      </c>
      <c r="P77" s="247">
        <v>0</v>
      </c>
      <c r="Q77" s="246">
        <v>100</v>
      </c>
    </row>
    <row r="78" spans="1:17" ht="47.25">
      <c r="A78" s="60"/>
      <c r="B78" s="244">
        <v>10</v>
      </c>
      <c r="C78" s="245" t="s">
        <v>787</v>
      </c>
      <c r="D78" s="246" t="s">
        <v>608</v>
      </c>
      <c r="E78" s="246">
        <v>0</v>
      </c>
      <c r="F78" s="246" t="s">
        <v>608</v>
      </c>
      <c r="G78" s="246" t="s">
        <v>608</v>
      </c>
      <c r="H78" s="246" t="s">
        <v>609</v>
      </c>
      <c r="I78" s="246" t="s">
        <v>608</v>
      </c>
      <c r="J78" s="246" t="s">
        <v>608</v>
      </c>
      <c r="K78" s="247" t="s">
        <v>608</v>
      </c>
      <c r="L78" s="247">
        <v>0</v>
      </c>
      <c r="M78" s="247">
        <v>0</v>
      </c>
      <c r="N78" s="247">
        <v>0</v>
      </c>
      <c r="O78" s="247">
        <v>110</v>
      </c>
      <c r="P78" s="247">
        <v>0</v>
      </c>
      <c r="Q78" s="246">
        <v>110</v>
      </c>
    </row>
    <row r="79" spans="1:17" ht="47.25">
      <c r="A79" s="60"/>
      <c r="B79" s="244">
        <v>11</v>
      </c>
      <c r="C79" s="245" t="s">
        <v>788</v>
      </c>
      <c r="D79" s="246" t="s">
        <v>608</v>
      </c>
      <c r="E79" s="246">
        <v>0</v>
      </c>
      <c r="F79" s="246" t="s">
        <v>608</v>
      </c>
      <c r="G79" s="246" t="s">
        <v>608</v>
      </c>
      <c r="H79" s="246" t="s">
        <v>609</v>
      </c>
      <c r="I79" s="246" t="s">
        <v>608</v>
      </c>
      <c r="J79" s="246" t="s">
        <v>608</v>
      </c>
      <c r="K79" s="247" t="s">
        <v>608</v>
      </c>
      <c r="L79" s="247">
        <v>0</v>
      </c>
      <c r="M79" s="247">
        <v>0</v>
      </c>
      <c r="N79" s="247">
        <v>0</v>
      </c>
      <c r="O79" s="247">
        <v>120</v>
      </c>
      <c r="P79" s="247">
        <v>0</v>
      </c>
      <c r="Q79" s="246">
        <v>120</v>
      </c>
    </row>
    <row r="80" spans="1:17" ht="63">
      <c r="A80" s="60"/>
      <c r="B80" s="244">
        <v>12</v>
      </c>
      <c r="C80" s="245" t="s">
        <v>789</v>
      </c>
      <c r="D80" s="246" t="s">
        <v>608</v>
      </c>
      <c r="E80" s="246">
        <v>0</v>
      </c>
      <c r="F80" s="246" t="s">
        <v>608</v>
      </c>
      <c r="G80" s="246" t="s">
        <v>608</v>
      </c>
      <c r="H80" s="246" t="s">
        <v>609</v>
      </c>
      <c r="I80" s="246" t="s">
        <v>608</v>
      </c>
      <c r="J80" s="246" t="s">
        <v>608</v>
      </c>
      <c r="K80" s="247" t="s">
        <v>608</v>
      </c>
      <c r="L80" s="247">
        <v>0</v>
      </c>
      <c r="M80" s="247">
        <v>0</v>
      </c>
      <c r="N80" s="247">
        <v>0</v>
      </c>
      <c r="O80" s="247">
        <v>178</v>
      </c>
      <c r="P80" s="247">
        <v>0</v>
      </c>
      <c r="Q80" s="246">
        <v>178</v>
      </c>
    </row>
    <row r="81" spans="1:17" ht="15.75">
      <c r="A81" s="121" t="s">
        <v>664</v>
      </c>
      <c r="B81" s="70" t="s">
        <v>22</v>
      </c>
      <c r="C81" s="235" t="s">
        <v>702</v>
      </c>
      <c r="D81" s="233"/>
      <c r="E81" s="233"/>
      <c r="F81" s="233"/>
      <c r="G81" s="199"/>
      <c r="H81" s="199"/>
      <c r="I81" s="199"/>
      <c r="J81" s="199"/>
      <c r="K81" s="199"/>
      <c r="L81" s="199"/>
      <c r="M81" s="199"/>
      <c r="N81" s="199"/>
      <c r="O81" s="199"/>
      <c r="P81" s="199"/>
      <c r="Q81" s="235"/>
    </row>
    <row r="82" spans="1:17" ht="15.75">
      <c r="A82" s="121" t="s">
        <v>0</v>
      </c>
      <c r="B82" s="70" t="s">
        <v>23</v>
      </c>
      <c r="C82" s="235"/>
      <c r="D82" s="233"/>
      <c r="E82" s="233"/>
      <c r="F82" s="233"/>
      <c r="G82" s="199"/>
      <c r="H82" s="199"/>
      <c r="I82" s="199"/>
      <c r="J82" s="199"/>
      <c r="K82" s="199"/>
      <c r="L82" s="199"/>
      <c r="M82" s="248">
        <v>1050</v>
      </c>
      <c r="N82" s="248">
        <v>0</v>
      </c>
      <c r="O82" s="248">
        <v>2974.66</v>
      </c>
      <c r="P82" s="248">
        <v>0</v>
      </c>
      <c r="Q82" s="248">
        <v>4024.66</v>
      </c>
    </row>
    <row r="83" spans="1:17" ht="38.25">
      <c r="A83" s="60"/>
      <c r="B83" s="249">
        <v>1</v>
      </c>
      <c r="C83" s="200" t="s">
        <v>665</v>
      </c>
      <c r="D83" s="200">
        <v>0</v>
      </c>
      <c r="E83" s="200">
        <v>0</v>
      </c>
      <c r="F83" s="200">
        <v>0</v>
      </c>
      <c r="G83" s="200">
        <v>0</v>
      </c>
      <c r="H83" s="200">
        <v>0</v>
      </c>
      <c r="I83" s="200">
        <v>0</v>
      </c>
      <c r="J83" s="200">
        <v>0</v>
      </c>
      <c r="K83" s="242">
        <v>0</v>
      </c>
      <c r="L83" s="200"/>
      <c r="M83" s="242"/>
      <c r="N83" s="200"/>
      <c r="O83" s="200">
        <v>754</v>
      </c>
      <c r="P83" s="250"/>
      <c r="Q83" s="197">
        <v>754</v>
      </c>
    </row>
    <row r="84" spans="1:17" ht="25.5">
      <c r="A84" s="60"/>
      <c r="B84" s="249">
        <v>2</v>
      </c>
      <c r="C84" s="200" t="s">
        <v>666</v>
      </c>
      <c r="D84" s="200">
        <v>0</v>
      </c>
      <c r="E84" s="200">
        <v>0</v>
      </c>
      <c r="F84" s="200">
        <v>0</v>
      </c>
      <c r="G84" s="200">
        <v>0</v>
      </c>
      <c r="H84" s="200">
        <v>0</v>
      </c>
      <c r="I84" s="200">
        <v>0</v>
      </c>
      <c r="J84" s="200">
        <v>0</v>
      </c>
      <c r="K84" s="242">
        <v>0</v>
      </c>
      <c r="L84" s="242"/>
      <c r="M84" s="242"/>
      <c r="N84" s="242"/>
      <c r="O84" s="242">
        <v>650</v>
      </c>
      <c r="P84" s="251"/>
      <c r="Q84" s="200">
        <v>650</v>
      </c>
    </row>
    <row r="85" spans="1:17" ht="25.5">
      <c r="A85" s="60"/>
      <c r="B85" s="249">
        <v>3</v>
      </c>
      <c r="C85" s="200" t="s">
        <v>667</v>
      </c>
      <c r="D85" s="200">
        <v>0</v>
      </c>
      <c r="E85" s="200">
        <v>0</v>
      </c>
      <c r="F85" s="200">
        <v>0</v>
      </c>
      <c r="G85" s="200">
        <v>0</v>
      </c>
      <c r="H85" s="200">
        <v>0</v>
      </c>
      <c r="I85" s="200">
        <v>0</v>
      </c>
      <c r="J85" s="200">
        <v>0</v>
      </c>
      <c r="K85" s="242">
        <v>0</v>
      </c>
      <c r="L85" s="242"/>
      <c r="M85" s="242"/>
      <c r="N85" s="242"/>
      <c r="O85" s="242" t="s">
        <v>668</v>
      </c>
      <c r="P85" s="250"/>
      <c r="Q85" s="200" t="s">
        <v>668</v>
      </c>
    </row>
    <row r="86" spans="1:17" ht="38.25">
      <c r="A86" s="60"/>
      <c r="B86" s="249">
        <v>4</v>
      </c>
      <c r="C86" s="200" t="s">
        <v>669</v>
      </c>
      <c r="D86" s="200">
        <v>0</v>
      </c>
      <c r="E86" s="200">
        <v>0</v>
      </c>
      <c r="F86" s="200">
        <v>0</v>
      </c>
      <c r="G86" s="200">
        <v>0</v>
      </c>
      <c r="H86" s="200">
        <v>0</v>
      </c>
      <c r="I86" s="200">
        <v>0</v>
      </c>
      <c r="J86" s="200">
        <v>0</v>
      </c>
      <c r="K86" s="242">
        <v>0</v>
      </c>
      <c r="L86" s="242">
        <v>0</v>
      </c>
      <c r="M86" s="242">
        <v>0</v>
      </c>
      <c r="N86" s="242">
        <v>0</v>
      </c>
      <c r="O86" s="242">
        <v>0</v>
      </c>
      <c r="P86" s="200">
        <v>0</v>
      </c>
      <c r="Q86" s="200">
        <v>0</v>
      </c>
    </row>
    <row r="87" spans="1:17" ht="25.5">
      <c r="A87" s="60"/>
      <c r="B87" s="249">
        <v>5</v>
      </c>
      <c r="C87" s="200" t="s">
        <v>670</v>
      </c>
      <c r="D87" s="200">
        <v>0</v>
      </c>
      <c r="E87" s="200">
        <v>0</v>
      </c>
      <c r="F87" s="200">
        <v>0</v>
      </c>
      <c r="G87" s="200">
        <v>0</v>
      </c>
      <c r="H87" s="200">
        <v>0</v>
      </c>
      <c r="I87" s="200">
        <v>0</v>
      </c>
      <c r="J87" s="200">
        <v>0</v>
      </c>
      <c r="K87" s="242">
        <v>0</v>
      </c>
      <c r="L87" s="242"/>
      <c r="M87" s="242"/>
      <c r="N87" s="242"/>
      <c r="O87" s="242">
        <v>400</v>
      </c>
      <c r="P87" s="250"/>
      <c r="Q87" s="200">
        <v>400</v>
      </c>
    </row>
    <row r="88" spans="1:17" ht="38.25">
      <c r="A88" s="60"/>
      <c r="B88" s="249">
        <v>6</v>
      </c>
      <c r="C88" s="200" t="s">
        <v>671</v>
      </c>
      <c r="D88" s="200">
        <v>0</v>
      </c>
      <c r="E88" s="200">
        <v>0</v>
      </c>
      <c r="F88" s="200">
        <v>0</v>
      </c>
      <c r="G88" s="200">
        <v>0</v>
      </c>
      <c r="H88" s="200">
        <v>0</v>
      </c>
      <c r="I88" s="200">
        <v>0</v>
      </c>
      <c r="J88" s="200">
        <v>0</v>
      </c>
      <c r="K88" s="242">
        <v>0</v>
      </c>
      <c r="L88" s="242"/>
      <c r="M88" s="242"/>
      <c r="N88" s="242"/>
      <c r="O88" s="242">
        <v>350</v>
      </c>
      <c r="P88" s="250"/>
      <c r="Q88" s="200">
        <v>350</v>
      </c>
    </row>
    <row r="89" spans="1:17" ht="25.5">
      <c r="A89" s="60"/>
      <c r="B89" s="1098">
        <v>7</v>
      </c>
      <c r="C89" s="200" t="s">
        <v>672</v>
      </c>
      <c r="D89" s="1099">
        <v>0</v>
      </c>
      <c r="E89" s="1099">
        <v>0</v>
      </c>
      <c r="F89" s="1099">
        <v>0</v>
      </c>
      <c r="G89" s="1099">
        <v>0</v>
      </c>
      <c r="H89" s="1099">
        <v>0</v>
      </c>
      <c r="I89" s="1099">
        <v>0</v>
      </c>
      <c r="J89" s="1099">
        <v>0</v>
      </c>
      <c r="K89" s="1100">
        <v>0</v>
      </c>
      <c r="L89" s="1100"/>
      <c r="M89" s="1100">
        <v>650</v>
      </c>
      <c r="N89" s="1100"/>
      <c r="O89" s="1100"/>
      <c r="P89" s="1101"/>
      <c r="Q89" s="1099">
        <v>650</v>
      </c>
    </row>
    <row r="90" spans="1:17" ht="25.5">
      <c r="A90" s="60"/>
      <c r="B90" s="1098"/>
      <c r="C90" s="200" t="s">
        <v>673</v>
      </c>
      <c r="D90" s="1099"/>
      <c r="E90" s="1099"/>
      <c r="F90" s="1099"/>
      <c r="G90" s="1099"/>
      <c r="H90" s="1099"/>
      <c r="I90" s="1099"/>
      <c r="J90" s="1099"/>
      <c r="K90" s="1100"/>
      <c r="L90" s="1100"/>
      <c r="M90" s="1100"/>
      <c r="N90" s="1100"/>
      <c r="O90" s="1100"/>
      <c r="P90" s="1101"/>
      <c r="Q90" s="1099"/>
    </row>
    <row r="91" spans="1:17" ht="38.25">
      <c r="A91" s="60"/>
      <c r="B91" s="249">
        <v>8</v>
      </c>
      <c r="C91" s="200" t="s">
        <v>674</v>
      </c>
      <c r="D91" s="200">
        <v>0</v>
      </c>
      <c r="E91" s="200">
        <v>0</v>
      </c>
      <c r="F91" s="200">
        <v>0</v>
      </c>
      <c r="G91" s="200">
        <v>0</v>
      </c>
      <c r="H91" s="200">
        <v>0</v>
      </c>
      <c r="I91" s="200">
        <v>0</v>
      </c>
      <c r="J91" s="200">
        <v>0</v>
      </c>
      <c r="K91" s="242">
        <v>0</v>
      </c>
      <c r="L91" s="242"/>
      <c r="M91" s="242">
        <v>400</v>
      </c>
      <c r="N91" s="242"/>
      <c r="O91" s="242"/>
      <c r="P91" s="250"/>
      <c r="Q91" s="200">
        <v>400</v>
      </c>
    </row>
    <row r="92" spans="1:17" ht="73.5" customHeight="1">
      <c r="A92" s="60"/>
      <c r="B92" s="249"/>
      <c r="C92" s="1099" t="s">
        <v>675</v>
      </c>
      <c r="D92" s="1099">
        <v>0</v>
      </c>
      <c r="E92" s="1099">
        <v>0</v>
      </c>
      <c r="F92" s="1099">
        <v>0</v>
      </c>
      <c r="G92" s="1099">
        <v>0</v>
      </c>
      <c r="H92" s="1099">
        <v>0</v>
      </c>
      <c r="I92" s="1099">
        <v>0</v>
      </c>
      <c r="J92" s="1099">
        <v>0</v>
      </c>
      <c r="K92" s="1100">
        <v>0</v>
      </c>
      <c r="L92" s="1100"/>
      <c r="M92" s="1100"/>
      <c r="N92" s="1100"/>
      <c r="O92" s="1100">
        <v>600</v>
      </c>
      <c r="P92" s="1101"/>
      <c r="Q92" s="1099">
        <v>600</v>
      </c>
    </row>
    <row r="93" spans="1:17" ht="15">
      <c r="A93" s="60"/>
      <c r="B93" s="249">
        <v>9</v>
      </c>
      <c r="C93" s="1099"/>
      <c r="D93" s="1099"/>
      <c r="E93" s="1099"/>
      <c r="F93" s="1099"/>
      <c r="G93" s="1099"/>
      <c r="H93" s="1099"/>
      <c r="I93" s="1099"/>
      <c r="J93" s="1099"/>
      <c r="K93" s="1100"/>
      <c r="L93" s="1100"/>
      <c r="M93" s="1100"/>
      <c r="N93" s="1100"/>
      <c r="O93" s="1100"/>
      <c r="P93" s="1101"/>
      <c r="Q93" s="1099"/>
    </row>
    <row r="94" spans="1:18" s="7" customFormat="1" ht="51">
      <c r="A94" s="194"/>
      <c r="B94" s="252">
        <v>10</v>
      </c>
      <c r="C94" s="108" t="s">
        <v>676</v>
      </c>
      <c r="D94" s="193">
        <v>0</v>
      </c>
      <c r="E94" s="193">
        <v>0</v>
      </c>
      <c r="F94" s="193">
        <v>0</v>
      </c>
      <c r="G94" s="193">
        <v>0</v>
      </c>
      <c r="H94" s="193">
        <v>0</v>
      </c>
      <c r="I94" s="193">
        <v>0</v>
      </c>
      <c r="J94" s="193">
        <v>0</v>
      </c>
      <c r="K94" s="205">
        <v>0</v>
      </c>
      <c r="L94" s="205"/>
      <c r="M94" s="205"/>
      <c r="N94" s="205"/>
      <c r="O94" s="205">
        <v>0</v>
      </c>
      <c r="P94" s="253"/>
      <c r="Q94" s="193">
        <v>0</v>
      </c>
      <c r="R94" s="178"/>
    </row>
    <row r="95" spans="1:18" s="120" customFormat="1" ht="15.75">
      <c r="A95" s="121" t="s">
        <v>653</v>
      </c>
      <c r="B95" s="70" t="s">
        <v>24</v>
      </c>
      <c r="C95" s="235"/>
      <c r="D95" s="254">
        <v>0</v>
      </c>
      <c r="E95" s="254">
        <v>0</v>
      </c>
      <c r="F95" s="254">
        <v>0</v>
      </c>
      <c r="G95" s="235">
        <v>0</v>
      </c>
      <c r="H95" s="235">
        <v>0</v>
      </c>
      <c r="I95" s="235">
        <v>0</v>
      </c>
      <c r="J95" s="235">
        <v>0</v>
      </c>
      <c r="K95" s="235">
        <v>0</v>
      </c>
      <c r="L95" s="235">
        <v>0</v>
      </c>
      <c r="M95" s="235">
        <v>0</v>
      </c>
      <c r="N95" s="235">
        <v>0</v>
      </c>
      <c r="O95" s="235">
        <v>0</v>
      </c>
      <c r="P95" s="235">
        <v>0</v>
      </c>
      <c r="Q95" s="235">
        <v>0</v>
      </c>
      <c r="R95" s="255"/>
    </row>
    <row r="96" spans="1:18" ht="15.75">
      <c r="A96" s="121" t="s">
        <v>654</v>
      </c>
      <c r="B96" s="70" t="s">
        <v>25</v>
      </c>
      <c r="C96" s="235"/>
      <c r="D96" s="256">
        <v>0</v>
      </c>
      <c r="E96" s="256">
        <v>0</v>
      </c>
      <c r="F96" s="256">
        <v>0</v>
      </c>
      <c r="G96" s="256">
        <v>6</v>
      </c>
      <c r="H96" s="256">
        <v>0</v>
      </c>
      <c r="I96" s="256">
        <v>6</v>
      </c>
      <c r="J96" s="256">
        <v>0</v>
      </c>
      <c r="K96" s="256">
        <v>7</v>
      </c>
      <c r="L96" s="256">
        <v>0</v>
      </c>
      <c r="M96" s="256">
        <v>0</v>
      </c>
      <c r="N96" s="256">
        <v>80</v>
      </c>
      <c r="O96" s="256">
        <v>1.025</v>
      </c>
      <c r="P96" s="256">
        <v>1.105</v>
      </c>
      <c r="Q96" s="256">
        <v>1.07</v>
      </c>
      <c r="R96" s="186"/>
    </row>
    <row r="97" spans="1:18" ht="22.5">
      <c r="A97" s="121"/>
      <c r="B97" s="257">
        <v>1</v>
      </c>
      <c r="C97" s="258" t="s">
        <v>801</v>
      </c>
      <c r="D97" s="259">
        <v>0</v>
      </c>
      <c r="E97" s="260">
        <v>0</v>
      </c>
      <c r="F97" s="260">
        <v>0</v>
      </c>
      <c r="G97" s="260">
        <v>2</v>
      </c>
      <c r="H97" s="260">
        <v>0</v>
      </c>
      <c r="I97" s="260">
        <v>2</v>
      </c>
      <c r="J97" s="260">
        <v>0</v>
      </c>
      <c r="K97" s="261">
        <v>2</v>
      </c>
      <c r="L97" s="260">
        <v>0</v>
      </c>
      <c r="M97" s="257">
        <v>0</v>
      </c>
      <c r="N97" s="260"/>
      <c r="O97" s="260">
        <v>120</v>
      </c>
      <c r="P97" s="259">
        <v>120</v>
      </c>
      <c r="Q97" s="260">
        <v>120</v>
      </c>
      <c r="R97" s="262"/>
    </row>
    <row r="98" spans="1:18" ht="22.5">
      <c r="A98" s="121"/>
      <c r="B98" s="257">
        <v>2</v>
      </c>
      <c r="C98" s="258" t="s">
        <v>802</v>
      </c>
      <c r="D98" s="259">
        <v>0</v>
      </c>
      <c r="E98" s="260">
        <v>0</v>
      </c>
      <c r="F98" s="260">
        <v>0</v>
      </c>
      <c r="G98" s="260">
        <v>0</v>
      </c>
      <c r="H98" s="260">
        <v>0</v>
      </c>
      <c r="I98" s="260">
        <v>1</v>
      </c>
      <c r="J98" s="260">
        <v>0</v>
      </c>
      <c r="K98" s="261">
        <v>1</v>
      </c>
      <c r="L98" s="257">
        <v>0</v>
      </c>
      <c r="M98" s="257">
        <v>0</v>
      </c>
      <c r="N98" s="257"/>
      <c r="O98" s="257">
        <v>45</v>
      </c>
      <c r="P98" s="259">
        <v>45</v>
      </c>
      <c r="Q98" s="260">
        <v>45</v>
      </c>
      <c r="R98" s="262"/>
    </row>
    <row r="99" spans="1:18" ht="22.5">
      <c r="A99" s="121"/>
      <c r="B99" s="257">
        <v>3</v>
      </c>
      <c r="C99" s="258" t="s">
        <v>803</v>
      </c>
      <c r="D99" s="259">
        <v>0</v>
      </c>
      <c r="E99" s="260">
        <v>0</v>
      </c>
      <c r="F99" s="260">
        <v>0</v>
      </c>
      <c r="G99" s="260">
        <v>2</v>
      </c>
      <c r="H99" s="260">
        <v>0</v>
      </c>
      <c r="I99" s="260">
        <v>1</v>
      </c>
      <c r="J99" s="260">
        <v>0</v>
      </c>
      <c r="K99" s="261">
        <v>2</v>
      </c>
      <c r="L99" s="257">
        <v>0</v>
      </c>
      <c r="M99" s="257">
        <v>0</v>
      </c>
      <c r="N99" s="257"/>
      <c r="O99" s="257">
        <v>300</v>
      </c>
      <c r="P99" s="259">
        <v>300</v>
      </c>
      <c r="Q99" s="260">
        <v>300</v>
      </c>
      <c r="R99" s="262"/>
    </row>
    <row r="100" spans="1:18" ht="22.5">
      <c r="A100" s="121"/>
      <c r="B100" s="257">
        <v>4</v>
      </c>
      <c r="C100" s="258" t="s">
        <v>804</v>
      </c>
      <c r="D100" s="259">
        <v>0</v>
      </c>
      <c r="E100" s="260">
        <v>0</v>
      </c>
      <c r="F100" s="260">
        <v>0</v>
      </c>
      <c r="G100" s="260">
        <v>0</v>
      </c>
      <c r="H100" s="260">
        <v>0</v>
      </c>
      <c r="I100" s="260">
        <v>0</v>
      </c>
      <c r="J100" s="260">
        <v>0</v>
      </c>
      <c r="K100" s="261">
        <v>0</v>
      </c>
      <c r="L100" s="257">
        <v>0</v>
      </c>
      <c r="M100" s="257">
        <v>0</v>
      </c>
      <c r="N100" s="257"/>
      <c r="O100" s="257">
        <v>35</v>
      </c>
      <c r="P100" s="259">
        <v>35</v>
      </c>
      <c r="Q100" s="260" t="s">
        <v>808</v>
      </c>
      <c r="R100" s="263"/>
    </row>
    <row r="101" spans="1:18" ht="22.5">
      <c r="A101" s="121"/>
      <c r="B101" s="257">
        <v>5</v>
      </c>
      <c r="C101" s="196" t="s">
        <v>805</v>
      </c>
      <c r="D101" s="259">
        <v>0</v>
      </c>
      <c r="E101" s="260">
        <v>0</v>
      </c>
      <c r="F101" s="260">
        <v>0</v>
      </c>
      <c r="G101" s="260">
        <v>1</v>
      </c>
      <c r="H101" s="260">
        <v>0</v>
      </c>
      <c r="I101" s="260">
        <v>1</v>
      </c>
      <c r="J101" s="260">
        <v>0</v>
      </c>
      <c r="K101" s="261">
        <v>1</v>
      </c>
      <c r="L101" s="257">
        <v>0</v>
      </c>
      <c r="M101" s="257">
        <v>0</v>
      </c>
      <c r="N101" s="257">
        <v>80</v>
      </c>
      <c r="O101" s="257"/>
      <c r="P101" s="259">
        <v>80</v>
      </c>
      <c r="Q101" s="260">
        <v>80</v>
      </c>
      <c r="R101" s="262"/>
    </row>
    <row r="102" spans="1:18" ht="22.5">
      <c r="A102" s="121"/>
      <c r="B102" s="257">
        <v>6</v>
      </c>
      <c r="C102" s="196" t="s">
        <v>806</v>
      </c>
      <c r="D102" s="259">
        <v>0</v>
      </c>
      <c r="E102" s="260">
        <v>0</v>
      </c>
      <c r="F102" s="260">
        <v>0</v>
      </c>
      <c r="G102" s="260">
        <v>1</v>
      </c>
      <c r="H102" s="260">
        <v>0</v>
      </c>
      <c r="I102" s="260">
        <v>1</v>
      </c>
      <c r="J102" s="260">
        <v>0</v>
      </c>
      <c r="K102" s="261">
        <v>1</v>
      </c>
      <c r="L102" s="257">
        <v>0</v>
      </c>
      <c r="M102" s="257">
        <v>0</v>
      </c>
      <c r="N102" s="257"/>
      <c r="O102" s="257">
        <v>400</v>
      </c>
      <c r="P102" s="259">
        <v>400</v>
      </c>
      <c r="Q102" s="260">
        <v>400</v>
      </c>
      <c r="R102" s="262"/>
    </row>
    <row r="103" spans="1:18" ht="22.5">
      <c r="A103" s="121"/>
      <c r="B103" s="257">
        <v>7</v>
      </c>
      <c r="C103" s="196" t="s">
        <v>807</v>
      </c>
      <c r="D103" s="259">
        <v>0</v>
      </c>
      <c r="E103" s="260">
        <v>0</v>
      </c>
      <c r="F103" s="260">
        <v>0</v>
      </c>
      <c r="G103" s="260">
        <v>0</v>
      </c>
      <c r="H103" s="260">
        <v>0</v>
      </c>
      <c r="I103" s="260">
        <v>0</v>
      </c>
      <c r="J103" s="260">
        <v>0</v>
      </c>
      <c r="K103" s="261">
        <v>0</v>
      </c>
      <c r="L103" s="257">
        <v>0</v>
      </c>
      <c r="M103" s="257">
        <v>0</v>
      </c>
      <c r="N103" s="257"/>
      <c r="O103" s="257">
        <v>125</v>
      </c>
      <c r="P103" s="259">
        <v>125</v>
      </c>
      <c r="Q103" s="260">
        <v>125</v>
      </c>
      <c r="R103" s="262"/>
    </row>
    <row r="104" spans="1:17" ht="15.75">
      <c r="A104" s="121" t="s">
        <v>655</v>
      </c>
      <c r="B104" s="31" t="s">
        <v>26</v>
      </c>
      <c r="C104" s="235"/>
      <c r="D104" s="233">
        <v>0</v>
      </c>
      <c r="E104" s="233">
        <v>0</v>
      </c>
      <c r="F104" s="233"/>
      <c r="G104" s="199">
        <v>0</v>
      </c>
      <c r="H104" s="199">
        <v>0</v>
      </c>
      <c r="I104" s="199">
        <v>0</v>
      </c>
      <c r="J104" s="199">
        <v>0</v>
      </c>
      <c r="K104" s="199">
        <v>0</v>
      </c>
      <c r="L104" s="199">
        <v>0</v>
      </c>
      <c r="M104" s="199">
        <v>0</v>
      </c>
      <c r="N104" s="199">
        <v>0</v>
      </c>
      <c r="O104" s="199">
        <v>0</v>
      </c>
      <c r="P104" s="199">
        <v>0</v>
      </c>
      <c r="Q104" s="235">
        <v>0</v>
      </c>
    </row>
    <row r="105" spans="1:17" ht="15.75">
      <c r="A105" s="121" t="s">
        <v>656</v>
      </c>
      <c r="B105" s="31" t="s">
        <v>27</v>
      </c>
      <c r="C105" s="235" t="s">
        <v>702</v>
      </c>
      <c r="D105" s="233">
        <v>0</v>
      </c>
      <c r="E105" s="233">
        <v>0</v>
      </c>
      <c r="F105" s="233">
        <v>0</v>
      </c>
      <c r="G105" s="199">
        <v>0</v>
      </c>
      <c r="H105" s="199">
        <v>0</v>
      </c>
      <c r="I105" s="199">
        <v>0</v>
      </c>
      <c r="J105" s="199">
        <v>0</v>
      </c>
      <c r="K105" s="199">
        <v>0</v>
      </c>
      <c r="L105" s="199">
        <v>0</v>
      </c>
      <c r="M105" s="199">
        <v>0</v>
      </c>
      <c r="N105" s="199">
        <v>0</v>
      </c>
      <c r="O105" s="199">
        <v>0</v>
      </c>
      <c r="P105" s="199">
        <v>0</v>
      </c>
      <c r="Q105" s="235">
        <v>0</v>
      </c>
    </row>
    <row r="106" spans="1:17" ht="15.75">
      <c r="A106" s="121" t="s">
        <v>657</v>
      </c>
      <c r="B106" s="31" t="s">
        <v>8</v>
      </c>
      <c r="C106" s="235"/>
      <c r="D106" s="233"/>
      <c r="E106" s="233"/>
      <c r="F106" s="233"/>
      <c r="G106" s="199"/>
      <c r="H106" s="199"/>
      <c r="I106" s="199"/>
      <c r="J106" s="199"/>
      <c r="K106" s="199"/>
      <c r="L106" s="199"/>
      <c r="M106" s="199"/>
      <c r="N106" s="199"/>
      <c r="O106" s="199"/>
      <c r="P106" s="199"/>
      <c r="Q106" s="235"/>
    </row>
    <row r="107" spans="1:17" ht="15.75">
      <c r="A107" s="121" t="s">
        <v>658</v>
      </c>
      <c r="B107" s="74" t="s">
        <v>9</v>
      </c>
      <c r="C107" s="235"/>
      <c r="D107" s="152">
        <v>0</v>
      </c>
      <c r="E107" s="152">
        <v>0</v>
      </c>
      <c r="F107" s="152">
        <v>0</v>
      </c>
      <c r="G107" s="152">
        <v>0</v>
      </c>
      <c r="H107" s="152">
        <v>0</v>
      </c>
      <c r="I107" s="152">
        <v>1</v>
      </c>
      <c r="J107" s="152">
        <v>0</v>
      </c>
      <c r="K107" s="152">
        <v>1</v>
      </c>
      <c r="L107" s="152">
        <v>0</v>
      </c>
      <c r="M107" s="152">
        <v>0</v>
      </c>
      <c r="N107" s="152">
        <v>0</v>
      </c>
      <c r="O107" s="264">
        <v>810</v>
      </c>
      <c r="P107" s="264">
        <v>810</v>
      </c>
      <c r="Q107" s="264">
        <v>810</v>
      </c>
    </row>
    <row r="108" spans="1:17" ht="33.75">
      <c r="A108" s="60"/>
      <c r="B108" s="153">
        <v>1</v>
      </c>
      <c r="C108" s="196" t="s">
        <v>448</v>
      </c>
      <c r="D108" s="265">
        <v>0</v>
      </c>
      <c r="E108" s="265">
        <v>0</v>
      </c>
      <c r="F108" s="265">
        <v>0</v>
      </c>
      <c r="G108" s="265">
        <v>0</v>
      </c>
      <c r="H108" s="265">
        <v>0</v>
      </c>
      <c r="I108" s="265">
        <v>0</v>
      </c>
      <c r="J108" s="265">
        <v>0</v>
      </c>
      <c r="K108" s="266">
        <v>0</v>
      </c>
      <c r="L108" s="265">
        <v>0</v>
      </c>
      <c r="M108" s="266">
        <v>0</v>
      </c>
      <c r="N108" s="265">
        <v>0</v>
      </c>
      <c r="O108" s="267">
        <v>0</v>
      </c>
      <c r="P108" s="267">
        <v>0</v>
      </c>
      <c r="Q108" s="267">
        <v>0</v>
      </c>
    </row>
    <row r="109" spans="1:17" ht="22.5">
      <c r="A109" s="60"/>
      <c r="B109" s="153">
        <v>2</v>
      </c>
      <c r="C109" s="196" t="s">
        <v>449</v>
      </c>
      <c r="D109" s="265">
        <v>0</v>
      </c>
      <c r="E109" s="265">
        <v>0</v>
      </c>
      <c r="F109" s="265">
        <v>0</v>
      </c>
      <c r="G109" s="265">
        <v>0</v>
      </c>
      <c r="H109" s="265">
        <v>0</v>
      </c>
      <c r="I109" s="265">
        <v>0</v>
      </c>
      <c r="J109" s="265">
        <v>0</v>
      </c>
      <c r="K109" s="266">
        <v>0</v>
      </c>
      <c r="L109" s="266">
        <v>0</v>
      </c>
      <c r="M109" s="266">
        <v>0</v>
      </c>
      <c r="N109" s="266">
        <v>0</v>
      </c>
      <c r="O109" s="266">
        <v>0</v>
      </c>
      <c r="P109" s="265">
        <v>0</v>
      </c>
      <c r="Q109" s="265">
        <v>0</v>
      </c>
    </row>
    <row r="110" spans="1:17" ht="22.5">
      <c r="A110" s="60"/>
      <c r="B110" s="153">
        <v>3</v>
      </c>
      <c r="C110" s="196" t="s">
        <v>450</v>
      </c>
      <c r="D110" s="265">
        <v>0</v>
      </c>
      <c r="E110" s="265">
        <v>0</v>
      </c>
      <c r="F110" s="265">
        <v>0</v>
      </c>
      <c r="G110" s="265">
        <v>0</v>
      </c>
      <c r="H110" s="265">
        <v>0</v>
      </c>
      <c r="I110" s="265">
        <v>1</v>
      </c>
      <c r="J110" s="265">
        <v>0</v>
      </c>
      <c r="K110" s="266">
        <v>1</v>
      </c>
      <c r="L110" s="266">
        <v>0</v>
      </c>
      <c r="M110" s="266">
        <v>0</v>
      </c>
      <c r="N110" s="266">
        <v>0</v>
      </c>
      <c r="O110" s="266">
        <v>150</v>
      </c>
      <c r="P110" s="265">
        <v>150</v>
      </c>
      <c r="Q110" s="265">
        <v>150</v>
      </c>
    </row>
    <row r="111" spans="1:17" ht="22.5">
      <c r="A111" s="60"/>
      <c r="B111" s="153">
        <v>4</v>
      </c>
      <c r="C111" s="196" t="s">
        <v>451</v>
      </c>
      <c r="D111" s="265">
        <v>0</v>
      </c>
      <c r="E111" s="265">
        <v>0</v>
      </c>
      <c r="F111" s="265">
        <v>0</v>
      </c>
      <c r="G111" s="265">
        <v>0</v>
      </c>
      <c r="H111" s="265">
        <v>0</v>
      </c>
      <c r="I111" s="265">
        <v>0</v>
      </c>
      <c r="J111" s="265">
        <v>0</v>
      </c>
      <c r="K111" s="266">
        <v>0</v>
      </c>
      <c r="L111" s="266">
        <v>0</v>
      </c>
      <c r="M111" s="266">
        <v>0</v>
      </c>
      <c r="N111" s="266">
        <v>0</v>
      </c>
      <c r="O111" s="266">
        <v>0</v>
      </c>
      <c r="P111" s="265">
        <v>0</v>
      </c>
      <c r="Q111" s="265">
        <v>0</v>
      </c>
    </row>
    <row r="112" spans="1:17" ht="22.5" customHeight="1">
      <c r="A112" s="60"/>
      <c r="B112" s="153">
        <v>5</v>
      </c>
      <c r="C112" s="196" t="s">
        <v>452</v>
      </c>
      <c r="D112" s="265">
        <v>0</v>
      </c>
      <c r="E112" s="265">
        <v>0</v>
      </c>
      <c r="F112" s="265">
        <v>0</v>
      </c>
      <c r="G112" s="265">
        <v>0</v>
      </c>
      <c r="H112" s="265">
        <v>0</v>
      </c>
      <c r="I112" s="265">
        <v>0</v>
      </c>
      <c r="J112" s="265">
        <v>0</v>
      </c>
      <c r="K112" s="266">
        <v>0</v>
      </c>
      <c r="L112" s="266">
        <v>0</v>
      </c>
      <c r="M112" s="266">
        <v>0</v>
      </c>
      <c r="N112" s="266">
        <v>0</v>
      </c>
      <c r="O112" s="266">
        <v>0</v>
      </c>
      <c r="P112" s="266">
        <v>0</v>
      </c>
      <c r="Q112" s="265">
        <v>0</v>
      </c>
    </row>
    <row r="113" spans="1:17" ht="22.5">
      <c r="A113" s="60"/>
      <c r="B113" s="153">
        <v>6</v>
      </c>
      <c r="C113" s="196" t="s">
        <v>453</v>
      </c>
      <c r="D113" s="265">
        <v>0</v>
      </c>
      <c r="E113" s="265">
        <v>0</v>
      </c>
      <c r="F113" s="265">
        <v>0</v>
      </c>
      <c r="G113" s="265">
        <v>0</v>
      </c>
      <c r="H113" s="265">
        <v>0</v>
      </c>
      <c r="I113" s="265">
        <v>0</v>
      </c>
      <c r="J113" s="265">
        <v>0</v>
      </c>
      <c r="K113" s="266">
        <v>0</v>
      </c>
      <c r="L113" s="266">
        <v>0</v>
      </c>
      <c r="M113" s="266">
        <v>0</v>
      </c>
      <c r="N113" s="266">
        <v>0</v>
      </c>
      <c r="O113" s="266">
        <v>660</v>
      </c>
      <c r="P113" s="266">
        <v>660</v>
      </c>
      <c r="Q113" s="265">
        <v>660</v>
      </c>
    </row>
    <row r="114" spans="1:17" ht="33.75">
      <c r="A114" s="60"/>
      <c r="B114" s="153">
        <v>7</v>
      </c>
      <c r="C114" s="196" t="s">
        <v>454</v>
      </c>
      <c r="D114" s="265">
        <v>0</v>
      </c>
      <c r="E114" s="265">
        <v>0</v>
      </c>
      <c r="F114" s="265">
        <v>0</v>
      </c>
      <c r="G114" s="265">
        <v>0</v>
      </c>
      <c r="H114" s="265">
        <v>0</v>
      </c>
      <c r="I114" s="265">
        <v>0</v>
      </c>
      <c r="J114" s="265">
        <v>0</v>
      </c>
      <c r="K114" s="266">
        <v>0</v>
      </c>
      <c r="L114" s="266">
        <v>0</v>
      </c>
      <c r="M114" s="266">
        <v>0</v>
      </c>
      <c r="N114" s="266">
        <v>0</v>
      </c>
      <c r="O114" s="266">
        <v>0</v>
      </c>
      <c r="P114" s="266">
        <v>0</v>
      </c>
      <c r="Q114" s="265">
        <v>0</v>
      </c>
    </row>
    <row r="115" spans="1:17" ht="22.5">
      <c r="A115" s="60"/>
      <c r="B115" s="153">
        <v>8</v>
      </c>
      <c r="C115" s="196" t="s">
        <v>455</v>
      </c>
      <c r="D115" s="265">
        <v>0</v>
      </c>
      <c r="E115" s="265">
        <v>0</v>
      </c>
      <c r="F115" s="265">
        <v>0</v>
      </c>
      <c r="G115" s="265">
        <v>0</v>
      </c>
      <c r="H115" s="265">
        <v>0</v>
      </c>
      <c r="I115" s="265">
        <v>0</v>
      </c>
      <c r="J115" s="265">
        <v>0</v>
      </c>
      <c r="K115" s="266">
        <v>0</v>
      </c>
      <c r="L115" s="266">
        <v>0</v>
      </c>
      <c r="M115" s="266">
        <v>0</v>
      </c>
      <c r="N115" s="266">
        <v>0</v>
      </c>
      <c r="O115" s="266">
        <v>0</v>
      </c>
      <c r="P115" s="266">
        <v>0</v>
      </c>
      <c r="Q115" s="265">
        <v>0</v>
      </c>
    </row>
    <row r="116" spans="1:17" ht="15.75">
      <c r="A116" s="121" t="s">
        <v>659</v>
      </c>
      <c r="B116" s="74" t="s">
        <v>10</v>
      </c>
      <c r="C116" s="235"/>
      <c r="D116" s="268"/>
      <c r="E116" s="268"/>
      <c r="F116" s="268"/>
      <c r="G116" s="269"/>
      <c r="H116" s="269"/>
      <c r="I116" s="269"/>
      <c r="J116" s="269"/>
      <c r="K116" s="269"/>
      <c r="L116" s="269"/>
      <c r="M116" s="269"/>
      <c r="N116" s="269"/>
      <c r="O116" s="269"/>
      <c r="P116" s="269"/>
      <c r="Q116" s="270">
        <v>2224</v>
      </c>
    </row>
    <row r="117" spans="1:17" ht="38.25">
      <c r="A117" s="60"/>
      <c r="B117" s="242">
        <v>1</v>
      </c>
      <c r="C117" s="203" t="s">
        <v>697</v>
      </c>
      <c r="D117" s="200" t="s">
        <v>698</v>
      </c>
      <c r="E117" s="200" t="s">
        <v>698</v>
      </c>
      <c r="F117" s="200" t="s">
        <v>698</v>
      </c>
      <c r="G117" s="200" t="s">
        <v>698</v>
      </c>
      <c r="H117" s="200" t="s">
        <v>698</v>
      </c>
      <c r="I117" s="200" t="s">
        <v>698</v>
      </c>
      <c r="J117" s="200" t="s">
        <v>698</v>
      </c>
      <c r="K117" s="200" t="s">
        <v>698</v>
      </c>
      <c r="L117" s="200" t="s">
        <v>698</v>
      </c>
      <c r="M117" s="200" t="s">
        <v>698</v>
      </c>
      <c r="N117" s="200" t="s">
        <v>698</v>
      </c>
      <c r="O117" s="200" t="s">
        <v>698</v>
      </c>
      <c r="P117" s="200" t="s">
        <v>698</v>
      </c>
      <c r="Q117" s="200">
        <v>278</v>
      </c>
    </row>
    <row r="118" spans="1:17" ht="38.25">
      <c r="A118" s="60"/>
      <c r="B118" s="242">
        <v>2</v>
      </c>
      <c r="C118" s="271" t="s">
        <v>699</v>
      </c>
      <c r="D118" s="200" t="s">
        <v>698</v>
      </c>
      <c r="E118" s="200" t="s">
        <v>698</v>
      </c>
      <c r="F118" s="200" t="s">
        <v>698</v>
      </c>
      <c r="G118" s="200" t="s">
        <v>698</v>
      </c>
      <c r="H118" s="200" t="s">
        <v>698</v>
      </c>
      <c r="I118" s="200" t="s">
        <v>698</v>
      </c>
      <c r="J118" s="200" t="s">
        <v>698</v>
      </c>
      <c r="K118" s="200" t="s">
        <v>698</v>
      </c>
      <c r="L118" s="200" t="s">
        <v>698</v>
      </c>
      <c r="M118" s="200" t="s">
        <v>698</v>
      </c>
      <c r="N118" s="200" t="s">
        <v>698</v>
      </c>
      <c r="O118" s="200" t="s">
        <v>698</v>
      </c>
      <c r="P118" s="200" t="s">
        <v>698</v>
      </c>
      <c r="Q118" s="200">
        <v>725</v>
      </c>
    </row>
    <row r="119" spans="1:17" ht="25.5">
      <c r="A119" s="60"/>
      <c r="B119" s="242">
        <v>3</v>
      </c>
      <c r="C119" s="271" t="s">
        <v>700</v>
      </c>
      <c r="D119" s="200" t="s">
        <v>698</v>
      </c>
      <c r="E119" s="200" t="s">
        <v>698</v>
      </c>
      <c r="F119" s="200" t="s">
        <v>698</v>
      </c>
      <c r="G119" s="200" t="s">
        <v>698</v>
      </c>
      <c r="H119" s="200" t="s">
        <v>698</v>
      </c>
      <c r="I119" s="200" t="s">
        <v>698</v>
      </c>
      <c r="J119" s="200" t="s">
        <v>698</v>
      </c>
      <c r="K119" s="200" t="s">
        <v>698</v>
      </c>
      <c r="L119" s="200" t="s">
        <v>698</v>
      </c>
      <c r="M119" s="200" t="s">
        <v>698</v>
      </c>
      <c r="N119" s="200" t="s">
        <v>698</v>
      </c>
      <c r="O119" s="200" t="s">
        <v>698</v>
      </c>
      <c r="P119" s="200" t="s">
        <v>698</v>
      </c>
      <c r="Q119" s="200">
        <v>615</v>
      </c>
    </row>
    <row r="120" spans="1:17" ht="38.25">
      <c r="A120" s="60"/>
      <c r="B120" s="242">
        <v>4</v>
      </c>
      <c r="C120" s="271" t="s">
        <v>701</v>
      </c>
      <c r="D120" s="200" t="s">
        <v>698</v>
      </c>
      <c r="E120" s="200" t="s">
        <v>698</v>
      </c>
      <c r="F120" s="200" t="s">
        <v>698</v>
      </c>
      <c r="G120" s="200" t="s">
        <v>698</v>
      </c>
      <c r="H120" s="200" t="s">
        <v>698</v>
      </c>
      <c r="I120" s="200" t="s">
        <v>698</v>
      </c>
      <c r="J120" s="200" t="s">
        <v>698</v>
      </c>
      <c r="K120" s="200" t="s">
        <v>698</v>
      </c>
      <c r="L120" s="200" t="s">
        <v>698</v>
      </c>
      <c r="M120" s="200" t="s">
        <v>698</v>
      </c>
      <c r="N120" s="200" t="s">
        <v>698</v>
      </c>
      <c r="O120" s="200" t="s">
        <v>698</v>
      </c>
      <c r="P120" s="200" t="s">
        <v>698</v>
      </c>
      <c r="Q120" s="200">
        <v>606</v>
      </c>
    </row>
    <row r="121" spans="1:17" ht="15.75">
      <c r="A121" s="121" t="s">
        <v>660</v>
      </c>
      <c r="B121" s="74" t="s">
        <v>11</v>
      </c>
      <c r="C121" s="235"/>
      <c r="D121" s="233">
        <v>0</v>
      </c>
      <c r="E121" s="233">
        <v>0</v>
      </c>
      <c r="F121" s="233">
        <v>0</v>
      </c>
      <c r="G121" s="199">
        <v>0</v>
      </c>
      <c r="H121" s="199">
        <v>0</v>
      </c>
      <c r="I121" s="199">
        <v>0</v>
      </c>
      <c r="J121" s="199">
        <v>0</v>
      </c>
      <c r="K121" s="199">
        <v>0</v>
      </c>
      <c r="L121" s="199">
        <v>0</v>
      </c>
      <c r="M121" s="199">
        <v>0</v>
      </c>
      <c r="N121" s="199">
        <v>0</v>
      </c>
      <c r="O121" s="199">
        <v>0</v>
      </c>
      <c r="P121" s="199">
        <v>0</v>
      </c>
      <c r="Q121" s="235">
        <v>0</v>
      </c>
    </row>
    <row r="122" spans="1:17" ht="15.75">
      <c r="A122" s="121" t="s">
        <v>661</v>
      </c>
      <c r="B122" s="74" t="s">
        <v>12</v>
      </c>
      <c r="C122" s="235"/>
      <c r="D122" s="233">
        <v>0</v>
      </c>
      <c r="E122" s="233">
        <v>0</v>
      </c>
      <c r="F122" s="233">
        <v>0</v>
      </c>
      <c r="G122" s="199">
        <v>0</v>
      </c>
      <c r="H122" s="199">
        <v>0</v>
      </c>
      <c r="I122" s="199">
        <v>0</v>
      </c>
      <c r="J122" s="199">
        <v>0</v>
      </c>
      <c r="K122" s="199">
        <v>0</v>
      </c>
      <c r="L122" s="199">
        <v>0</v>
      </c>
      <c r="M122" s="199">
        <v>0</v>
      </c>
      <c r="N122" s="199">
        <v>0</v>
      </c>
      <c r="O122" s="199">
        <v>0</v>
      </c>
      <c r="P122" s="199">
        <v>0</v>
      </c>
      <c r="Q122" s="235">
        <v>0</v>
      </c>
    </row>
    <row r="123" spans="1:17" ht="32.25">
      <c r="A123" s="121" t="s">
        <v>662</v>
      </c>
      <c r="B123" s="74" t="s">
        <v>13</v>
      </c>
      <c r="C123" s="235"/>
      <c r="D123" s="152" t="s">
        <v>637</v>
      </c>
      <c r="E123" s="152" t="s">
        <v>637</v>
      </c>
      <c r="F123" s="152" t="s">
        <v>637</v>
      </c>
      <c r="G123" s="152" t="s">
        <v>637</v>
      </c>
      <c r="H123" s="152" t="s">
        <v>637</v>
      </c>
      <c r="I123" s="152" t="s">
        <v>637</v>
      </c>
      <c r="J123" s="152" t="s">
        <v>637</v>
      </c>
      <c r="K123" s="152" t="s">
        <v>637</v>
      </c>
      <c r="L123" s="152" t="s">
        <v>637</v>
      </c>
      <c r="M123" s="152" t="s">
        <v>637</v>
      </c>
      <c r="N123" s="152" t="s">
        <v>637</v>
      </c>
      <c r="O123" s="152" t="s">
        <v>637</v>
      </c>
      <c r="P123" s="152" t="s">
        <v>875</v>
      </c>
      <c r="Q123" s="152" t="s">
        <v>637</v>
      </c>
    </row>
    <row r="124" spans="1:17" ht="24">
      <c r="A124" s="60"/>
      <c r="B124" s="153">
        <v>1</v>
      </c>
      <c r="C124" s="150" t="s">
        <v>871</v>
      </c>
      <c r="D124" s="195" t="s">
        <v>608</v>
      </c>
      <c r="E124" s="195">
        <v>0</v>
      </c>
      <c r="F124" s="195">
        <v>0</v>
      </c>
      <c r="G124" s="195">
        <v>0</v>
      </c>
      <c r="H124" s="195">
        <v>0</v>
      </c>
      <c r="I124" s="195">
        <v>0</v>
      </c>
      <c r="J124" s="195">
        <v>0</v>
      </c>
      <c r="K124" s="153">
        <v>0</v>
      </c>
      <c r="L124" s="236" t="s">
        <v>608</v>
      </c>
      <c r="M124" s="237">
        <v>0</v>
      </c>
      <c r="N124" s="236">
        <v>0</v>
      </c>
      <c r="O124" s="236">
        <v>0</v>
      </c>
      <c r="P124" s="236">
        <v>0</v>
      </c>
      <c r="Q124" s="236">
        <v>0</v>
      </c>
    </row>
    <row r="125" spans="1:17" ht="24">
      <c r="A125" s="60"/>
      <c r="B125" s="153">
        <v>2</v>
      </c>
      <c r="C125" s="150" t="s">
        <v>872</v>
      </c>
      <c r="D125" s="195" t="s">
        <v>609</v>
      </c>
      <c r="E125" s="195">
        <v>0</v>
      </c>
      <c r="F125" s="195">
        <v>0</v>
      </c>
      <c r="G125" s="236">
        <v>1</v>
      </c>
      <c r="H125" s="236" t="s">
        <v>608</v>
      </c>
      <c r="I125" s="236">
        <v>0</v>
      </c>
      <c r="J125" s="236">
        <v>0</v>
      </c>
      <c r="K125" s="237">
        <v>1</v>
      </c>
      <c r="L125" s="238" t="s">
        <v>609</v>
      </c>
      <c r="M125" s="237">
        <v>0</v>
      </c>
      <c r="N125" s="237">
        <v>0</v>
      </c>
      <c r="O125" s="237" t="s">
        <v>873</v>
      </c>
      <c r="P125" s="236" t="s">
        <v>874</v>
      </c>
      <c r="Q125" s="236" t="s">
        <v>608</v>
      </c>
    </row>
    <row r="126" spans="1:17" ht="31.5">
      <c r="A126" s="121" t="s">
        <v>663</v>
      </c>
      <c r="B126" s="74" t="s">
        <v>14</v>
      </c>
      <c r="C126" s="272" t="s">
        <v>62</v>
      </c>
      <c r="D126" s="272">
        <v>1</v>
      </c>
      <c r="E126" s="272">
        <v>1</v>
      </c>
      <c r="F126" s="272" t="s">
        <v>609</v>
      </c>
      <c r="G126" s="272">
        <v>3</v>
      </c>
      <c r="H126" s="272">
        <v>0</v>
      </c>
      <c r="I126" s="272">
        <v>2</v>
      </c>
      <c r="J126" s="272">
        <v>0</v>
      </c>
      <c r="K126" s="272">
        <v>5</v>
      </c>
      <c r="L126" s="272" t="s">
        <v>637</v>
      </c>
      <c r="M126" s="272" t="s">
        <v>637</v>
      </c>
      <c r="N126" s="272" t="s">
        <v>637</v>
      </c>
      <c r="O126" s="272">
        <v>5</v>
      </c>
      <c r="P126" s="272">
        <v>5</v>
      </c>
      <c r="Q126" s="201" t="s">
        <v>885</v>
      </c>
    </row>
    <row r="127" spans="1:17" ht="45">
      <c r="A127" s="188"/>
      <c r="B127" s="154">
        <v>1</v>
      </c>
      <c r="C127" s="201" t="s">
        <v>879</v>
      </c>
      <c r="D127" s="201">
        <v>1</v>
      </c>
      <c r="E127" s="201">
        <v>1</v>
      </c>
      <c r="F127" s="201">
        <v>0</v>
      </c>
      <c r="G127" s="201">
        <v>1</v>
      </c>
      <c r="H127" s="201">
        <v>0</v>
      </c>
      <c r="I127" s="201">
        <v>2</v>
      </c>
      <c r="J127" s="201">
        <v>0</v>
      </c>
      <c r="K127" s="154">
        <v>2</v>
      </c>
      <c r="L127" s="273"/>
      <c r="M127" s="274"/>
      <c r="N127" s="273"/>
      <c r="O127" s="201">
        <v>2</v>
      </c>
      <c r="P127" s="201">
        <v>2</v>
      </c>
      <c r="Q127" s="201">
        <v>1.5</v>
      </c>
    </row>
    <row r="128" spans="1:17" ht="60">
      <c r="A128" s="188"/>
      <c r="B128" s="154">
        <v>2</v>
      </c>
      <c r="C128" s="202" t="s">
        <v>880</v>
      </c>
      <c r="D128" s="201">
        <v>0</v>
      </c>
      <c r="E128" s="201" t="s">
        <v>608</v>
      </c>
      <c r="F128" s="201" t="s">
        <v>609</v>
      </c>
      <c r="G128" s="201">
        <v>0</v>
      </c>
      <c r="H128" s="201">
        <v>0</v>
      </c>
      <c r="I128" s="201">
        <v>0</v>
      </c>
      <c r="J128" s="201">
        <v>0</v>
      </c>
      <c r="K128" s="154">
        <v>1</v>
      </c>
      <c r="L128" s="275"/>
      <c r="M128" s="276"/>
      <c r="N128" s="276"/>
      <c r="O128" s="154">
        <v>1</v>
      </c>
      <c r="P128" s="201">
        <v>1</v>
      </c>
      <c r="Q128" s="201" t="s">
        <v>881</v>
      </c>
    </row>
    <row r="129" spans="1:17" ht="45">
      <c r="A129" s="188"/>
      <c r="B129" s="154">
        <v>3</v>
      </c>
      <c r="C129" s="202" t="s">
        <v>882</v>
      </c>
      <c r="D129" s="201">
        <v>0</v>
      </c>
      <c r="E129" s="201" t="s">
        <v>608</v>
      </c>
      <c r="F129" s="201" t="s">
        <v>609</v>
      </c>
      <c r="G129" s="201">
        <v>1</v>
      </c>
      <c r="H129" s="201">
        <v>0</v>
      </c>
      <c r="I129" s="201">
        <v>0</v>
      </c>
      <c r="J129" s="201">
        <v>0</v>
      </c>
      <c r="K129" s="154">
        <v>1</v>
      </c>
      <c r="L129" s="276"/>
      <c r="M129" s="276"/>
      <c r="N129" s="276"/>
      <c r="O129" s="154">
        <v>1</v>
      </c>
      <c r="P129" s="154">
        <v>1</v>
      </c>
      <c r="Q129" s="201" t="s">
        <v>883</v>
      </c>
    </row>
    <row r="130" spans="1:17" ht="45">
      <c r="A130" s="188"/>
      <c r="B130" s="154">
        <v>4</v>
      </c>
      <c r="C130" s="202" t="s">
        <v>884</v>
      </c>
      <c r="D130" s="201">
        <v>0</v>
      </c>
      <c r="E130" s="201" t="s">
        <v>608</v>
      </c>
      <c r="F130" s="201" t="s">
        <v>609</v>
      </c>
      <c r="G130" s="201">
        <v>1</v>
      </c>
      <c r="H130" s="201">
        <v>0</v>
      </c>
      <c r="I130" s="201">
        <v>0</v>
      </c>
      <c r="J130" s="201">
        <v>0</v>
      </c>
      <c r="K130" s="154">
        <v>1</v>
      </c>
      <c r="L130" s="276"/>
      <c r="M130" s="276"/>
      <c r="N130" s="276"/>
      <c r="O130" s="154">
        <v>1</v>
      </c>
      <c r="P130" s="154">
        <v>1</v>
      </c>
      <c r="Q130" s="201">
        <v>470</v>
      </c>
    </row>
    <row r="131" spans="4:5" ht="15">
      <c r="D131" s="14"/>
      <c r="E131" s="14"/>
    </row>
    <row r="132" spans="4:5" ht="15.75" thickBot="1">
      <c r="D132" s="14"/>
      <c r="E132" s="14"/>
    </row>
    <row r="133" spans="1:11" ht="15">
      <c r="A133" s="1086" t="s">
        <v>138</v>
      </c>
      <c r="B133" s="1087"/>
      <c r="C133" s="1087"/>
      <c r="D133" s="1087"/>
      <c r="E133" s="1087"/>
      <c r="F133" s="1087"/>
      <c r="G133" s="1087"/>
      <c r="H133" s="1087"/>
      <c r="I133" s="1087"/>
      <c r="J133" s="1087"/>
      <c r="K133" s="1088"/>
    </row>
    <row r="134" spans="1:11" ht="35.25" customHeight="1">
      <c r="A134" s="1089" t="s">
        <v>2</v>
      </c>
      <c r="B134" s="1089" t="s">
        <v>47</v>
      </c>
      <c r="C134" s="1089" t="s">
        <v>122</v>
      </c>
      <c r="D134" s="1089" t="s">
        <v>139</v>
      </c>
      <c r="E134" s="1089" t="s">
        <v>140</v>
      </c>
      <c r="F134" s="1089"/>
      <c r="G134" s="1089" t="s">
        <v>141</v>
      </c>
      <c r="H134" s="1089"/>
      <c r="I134" s="1089" t="s">
        <v>142</v>
      </c>
      <c r="J134" s="1089"/>
      <c r="K134" s="1089"/>
    </row>
    <row r="135" spans="1:11" ht="60">
      <c r="A135" s="1089"/>
      <c r="B135" s="1089"/>
      <c r="C135" s="1089"/>
      <c r="D135" s="1089"/>
      <c r="E135" s="204" t="s">
        <v>143</v>
      </c>
      <c r="F135" s="204" t="s">
        <v>144</v>
      </c>
      <c r="G135" s="204" t="s">
        <v>145</v>
      </c>
      <c r="H135" s="204" t="s">
        <v>146</v>
      </c>
      <c r="I135" s="204" t="s">
        <v>147</v>
      </c>
      <c r="J135" s="204" t="s">
        <v>148</v>
      </c>
      <c r="K135" s="204" t="s">
        <v>149</v>
      </c>
    </row>
    <row r="136" spans="1:11" ht="15">
      <c r="A136" s="235" t="s">
        <v>424</v>
      </c>
      <c r="B136" s="235" t="s">
        <v>28</v>
      </c>
      <c r="C136" s="235"/>
      <c r="D136" s="235"/>
      <c r="E136" s="204"/>
      <c r="F136" s="204"/>
      <c r="G136" s="204"/>
      <c r="H136" s="204"/>
      <c r="I136" s="204"/>
      <c r="J136" s="204"/>
      <c r="K136" s="204"/>
    </row>
    <row r="137" spans="1:11" ht="25.5">
      <c r="A137" s="235"/>
      <c r="B137" s="207">
        <v>1</v>
      </c>
      <c r="C137" s="197" t="s">
        <v>710</v>
      </c>
      <c r="D137" s="277" t="s">
        <v>711</v>
      </c>
      <c r="E137" s="277"/>
      <c r="F137" s="277" t="s">
        <v>711</v>
      </c>
      <c r="G137" s="277"/>
      <c r="H137" s="277" t="s">
        <v>712</v>
      </c>
      <c r="I137" s="277" t="s">
        <v>708</v>
      </c>
      <c r="J137" s="277"/>
      <c r="K137" s="278"/>
    </row>
    <row r="138" spans="1:11" ht="15">
      <c r="A138" s="235"/>
      <c r="B138" s="168" t="s">
        <v>32</v>
      </c>
      <c r="C138" s="197"/>
      <c r="D138" s="277"/>
      <c r="E138" s="277"/>
      <c r="F138" s="277"/>
      <c r="G138" s="277"/>
      <c r="H138" s="277"/>
      <c r="I138" s="277"/>
      <c r="J138" s="277"/>
      <c r="K138" s="278"/>
    </row>
    <row r="139" spans="1:11" ht="25.5">
      <c r="A139" s="235"/>
      <c r="B139" s="242">
        <v>1</v>
      </c>
      <c r="C139" s="203" t="s">
        <v>739</v>
      </c>
      <c r="D139" s="279">
        <v>51257</v>
      </c>
      <c r="E139" s="279">
        <v>0</v>
      </c>
      <c r="F139" s="279">
        <v>51257</v>
      </c>
      <c r="G139" s="233"/>
      <c r="H139" s="233"/>
      <c r="I139" s="233"/>
      <c r="J139" s="233"/>
      <c r="K139" s="233"/>
    </row>
    <row r="140" spans="1:11" ht="25.5">
      <c r="A140" s="235"/>
      <c r="B140" s="242">
        <v>2</v>
      </c>
      <c r="C140" s="203" t="s">
        <v>740</v>
      </c>
      <c r="D140" s="279">
        <v>168121</v>
      </c>
      <c r="E140" s="279">
        <v>168121</v>
      </c>
      <c r="F140" s="280">
        <v>0</v>
      </c>
      <c r="G140" s="233"/>
      <c r="H140" s="233"/>
      <c r="I140" s="233"/>
      <c r="J140" s="233"/>
      <c r="K140" s="233"/>
    </row>
    <row r="141" spans="1:11" ht="25.5">
      <c r="A141" s="235"/>
      <c r="B141" s="242">
        <v>3</v>
      </c>
      <c r="C141" s="203" t="s">
        <v>741</v>
      </c>
      <c r="D141" s="279">
        <v>252134</v>
      </c>
      <c r="E141" s="279">
        <v>252134</v>
      </c>
      <c r="F141" s="280">
        <v>0</v>
      </c>
      <c r="G141" s="233"/>
      <c r="H141" s="233"/>
      <c r="I141" s="233"/>
      <c r="J141" s="233"/>
      <c r="K141" s="233"/>
    </row>
    <row r="142" spans="1:11" ht="35.25" customHeight="1">
      <c r="A142" s="188"/>
      <c r="B142" s="281">
        <v>4</v>
      </c>
      <c r="C142" s="203" t="s">
        <v>742</v>
      </c>
      <c r="D142" s="280" t="s">
        <v>751</v>
      </c>
      <c r="E142" s="279"/>
      <c r="F142" s="280"/>
      <c r="G142" s="282"/>
      <c r="H142" s="282"/>
      <c r="I142" s="282"/>
      <c r="J142" s="282"/>
      <c r="K142" s="233"/>
    </row>
    <row r="143" spans="1:11" ht="25.5">
      <c r="A143" s="188"/>
      <c r="B143" s="281">
        <v>5</v>
      </c>
      <c r="C143" s="203" t="s">
        <v>743</v>
      </c>
      <c r="D143" s="279">
        <v>91.796</v>
      </c>
      <c r="E143" s="279">
        <v>91796</v>
      </c>
      <c r="F143" s="279">
        <v>0</v>
      </c>
      <c r="G143" s="282"/>
      <c r="H143" s="282"/>
      <c r="I143" s="282"/>
      <c r="J143" s="282"/>
      <c r="K143" s="233"/>
    </row>
    <row r="144" spans="1:11" ht="15">
      <c r="A144" s="220"/>
      <c r="B144" s="283" t="s">
        <v>33</v>
      </c>
      <c r="C144" s="220"/>
      <c r="D144" s="284"/>
      <c r="E144" s="284"/>
      <c r="F144" s="285"/>
      <c r="G144" s="285"/>
      <c r="H144" s="285"/>
      <c r="I144" s="285"/>
      <c r="J144" s="285"/>
      <c r="K144" s="285"/>
    </row>
    <row r="145" spans="1:11" ht="38.25">
      <c r="A145" s="220"/>
      <c r="B145" s="207">
        <v>1</v>
      </c>
      <c r="C145" s="203" t="s">
        <v>745</v>
      </c>
      <c r="D145" s="277">
        <v>5</v>
      </c>
      <c r="E145" s="277">
        <v>5</v>
      </c>
      <c r="F145" s="277" t="s">
        <v>608</v>
      </c>
      <c r="G145" s="277" t="s">
        <v>749</v>
      </c>
      <c r="H145" s="277" t="s">
        <v>608</v>
      </c>
      <c r="I145" s="277" t="s">
        <v>608</v>
      </c>
      <c r="J145" s="277" t="s">
        <v>608</v>
      </c>
      <c r="K145" s="278" t="s">
        <v>608</v>
      </c>
    </row>
    <row r="146" spans="1:11" ht="38.25">
      <c r="A146" s="220"/>
      <c r="B146" s="207">
        <v>2</v>
      </c>
      <c r="C146" s="203" t="s">
        <v>746</v>
      </c>
      <c r="D146" s="277" t="s">
        <v>608</v>
      </c>
      <c r="E146" s="277" t="s">
        <v>608</v>
      </c>
      <c r="F146" s="278" t="s">
        <v>608</v>
      </c>
      <c r="G146" s="277" t="s">
        <v>608</v>
      </c>
      <c r="H146" s="277" t="s">
        <v>608</v>
      </c>
      <c r="I146" s="277" t="s">
        <v>608</v>
      </c>
      <c r="J146" s="277" t="s">
        <v>608</v>
      </c>
      <c r="K146" s="278" t="s">
        <v>608</v>
      </c>
    </row>
    <row r="147" spans="1:11" ht="38.25">
      <c r="A147" s="220"/>
      <c r="B147" s="207" t="s">
        <v>750</v>
      </c>
      <c r="C147" s="203" t="s">
        <v>747</v>
      </c>
      <c r="D147" s="277" t="s">
        <v>608</v>
      </c>
      <c r="E147" s="277" t="s">
        <v>609</v>
      </c>
      <c r="F147" s="278" t="s">
        <v>608</v>
      </c>
      <c r="G147" s="277" t="s">
        <v>608</v>
      </c>
      <c r="H147" s="277" t="s">
        <v>608</v>
      </c>
      <c r="I147" s="277" t="s">
        <v>608</v>
      </c>
      <c r="J147" s="277" t="s">
        <v>608</v>
      </c>
      <c r="K147" s="278" t="s">
        <v>608</v>
      </c>
    </row>
    <row r="148" spans="1:11" ht="25.5">
      <c r="A148" s="220"/>
      <c r="B148" s="207">
        <v>4</v>
      </c>
      <c r="C148" s="203" t="s">
        <v>748</v>
      </c>
      <c r="D148" s="277">
        <v>0</v>
      </c>
      <c r="E148" s="277">
        <v>0</v>
      </c>
      <c r="F148" s="278">
        <v>0</v>
      </c>
      <c r="G148" s="277">
        <v>0</v>
      </c>
      <c r="H148" s="277">
        <v>0</v>
      </c>
      <c r="I148" s="277">
        <v>0</v>
      </c>
      <c r="J148" s="277">
        <v>0</v>
      </c>
      <c r="K148" s="278">
        <v>0</v>
      </c>
    </row>
    <row r="149" spans="1:11" ht="15">
      <c r="A149" s="220"/>
      <c r="B149" s="283" t="s">
        <v>34</v>
      </c>
      <c r="C149" s="220" t="s">
        <v>95</v>
      </c>
      <c r="D149" s="284">
        <v>0</v>
      </c>
      <c r="E149" s="284">
        <v>0</v>
      </c>
      <c r="F149" s="285">
        <v>0</v>
      </c>
      <c r="G149" s="285">
        <v>0</v>
      </c>
      <c r="H149" s="285">
        <v>0</v>
      </c>
      <c r="I149" s="285">
        <v>0</v>
      </c>
      <c r="J149" s="285">
        <v>0</v>
      </c>
      <c r="K149" s="285">
        <v>0</v>
      </c>
    </row>
    <row r="150" spans="1:11" ht="15">
      <c r="A150" s="220"/>
      <c r="B150" s="283" t="s">
        <v>35</v>
      </c>
      <c r="C150" s="220" t="s">
        <v>95</v>
      </c>
      <c r="D150" s="284">
        <v>0</v>
      </c>
      <c r="E150" s="284">
        <v>0</v>
      </c>
      <c r="F150" s="285">
        <v>0</v>
      </c>
      <c r="G150" s="285">
        <v>0</v>
      </c>
      <c r="H150" s="285">
        <v>0</v>
      </c>
      <c r="I150" s="285">
        <v>0</v>
      </c>
      <c r="J150" s="285">
        <v>0</v>
      </c>
      <c r="K150" s="285">
        <v>0</v>
      </c>
    </row>
    <row r="151" spans="1:11" ht="15">
      <c r="A151" s="220"/>
      <c r="B151" s="283" t="s">
        <v>36</v>
      </c>
      <c r="C151" s="220" t="s">
        <v>702</v>
      </c>
      <c r="D151" s="284">
        <v>0</v>
      </c>
      <c r="E151" s="284"/>
      <c r="F151" s="285">
        <v>0</v>
      </c>
      <c r="G151" s="285">
        <v>0</v>
      </c>
      <c r="H151" s="285">
        <v>0</v>
      </c>
      <c r="I151" s="285">
        <v>0</v>
      </c>
      <c r="J151" s="285">
        <v>0</v>
      </c>
      <c r="K151" s="285">
        <v>0</v>
      </c>
    </row>
    <row r="152" spans="1:11" ht="15">
      <c r="A152" s="220"/>
      <c r="B152" s="283" t="s">
        <v>38</v>
      </c>
      <c r="C152" s="220"/>
      <c r="D152" s="284">
        <v>0</v>
      </c>
      <c r="E152" s="284">
        <v>0</v>
      </c>
      <c r="F152" s="285">
        <v>0</v>
      </c>
      <c r="G152" s="285">
        <v>0</v>
      </c>
      <c r="H152" s="285">
        <v>0</v>
      </c>
      <c r="I152" s="285">
        <v>0</v>
      </c>
      <c r="J152" s="285">
        <v>0</v>
      </c>
      <c r="K152" s="285">
        <v>0</v>
      </c>
    </row>
    <row r="153" spans="1:11" ht="15.75">
      <c r="A153" s="220"/>
      <c r="B153" s="70" t="s">
        <v>25</v>
      </c>
      <c r="C153" s="220"/>
      <c r="D153" s="286">
        <v>0</v>
      </c>
      <c r="E153" s="286">
        <v>0</v>
      </c>
      <c r="F153" s="286">
        <v>0</v>
      </c>
      <c r="G153" s="286">
        <v>0</v>
      </c>
      <c r="H153" s="286">
        <v>0</v>
      </c>
      <c r="I153" s="286">
        <v>7</v>
      </c>
      <c r="J153" s="286">
        <v>0</v>
      </c>
      <c r="K153" s="286">
        <v>7</v>
      </c>
    </row>
    <row r="154" spans="1:11" ht="22.5">
      <c r="A154" s="220"/>
      <c r="B154" s="287">
        <v>1</v>
      </c>
      <c r="C154" s="258" t="s">
        <v>801</v>
      </c>
      <c r="D154" s="286">
        <v>0</v>
      </c>
      <c r="E154" s="286">
        <v>0</v>
      </c>
      <c r="F154" s="286">
        <v>0</v>
      </c>
      <c r="G154" s="286"/>
      <c r="H154" s="286"/>
      <c r="I154" s="286">
        <v>2</v>
      </c>
      <c r="J154" s="286"/>
      <c r="K154" s="286">
        <v>2</v>
      </c>
    </row>
    <row r="155" spans="1:11" ht="22.5">
      <c r="A155" s="220"/>
      <c r="B155" s="287">
        <v>2</v>
      </c>
      <c r="C155" s="258" t="s">
        <v>802</v>
      </c>
      <c r="D155" s="286">
        <v>0</v>
      </c>
      <c r="E155" s="286">
        <v>0</v>
      </c>
      <c r="F155" s="288">
        <v>0</v>
      </c>
      <c r="G155" s="286"/>
      <c r="H155" s="286"/>
      <c r="I155" s="286">
        <v>1</v>
      </c>
      <c r="J155" s="286"/>
      <c r="K155" s="286">
        <v>1</v>
      </c>
    </row>
    <row r="156" spans="1:11" ht="22.5">
      <c r="A156" s="220"/>
      <c r="B156" s="287">
        <v>3</v>
      </c>
      <c r="C156" s="258" t="s">
        <v>803</v>
      </c>
      <c r="D156" s="286">
        <v>0</v>
      </c>
      <c r="E156" s="286">
        <v>0</v>
      </c>
      <c r="F156" s="288">
        <v>0</v>
      </c>
      <c r="G156" s="286"/>
      <c r="H156" s="286"/>
      <c r="I156" s="286">
        <v>2</v>
      </c>
      <c r="J156" s="286"/>
      <c r="K156" s="286">
        <v>2</v>
      </c>
    </row>
    <row r="157" spans="1:11" ht="22.5">
      <c r="A157" s="220"/>
      <c r="B157" s="287">
        <v>4</v>
      </c>
      <c r="C157" s="258" t="s">
        <v>804</v>
      </c>
      <c r="D157" s="286">
        <v>0</v>
      </c>
      <c r="E157" s="286">
        <v>0</v>
      </c>
      <c r="F157" s="288">
        <v>0</v>
      </c>
      <c r="G157" s="286"/>
      <c r="H157" s="286"/>
      <c r="I157" s="286">
        <v>0</v>
      </c>
      <c r="J157" s="286"/>
      <c r="K157" s="286">
        <v>0</v>
      </c>
    </row>
    <row r="158" spans="1:11" ht="22.5">
      <c r="A158" s="220"/>
      <c r="B158" s="287">
        <v>5</v>
      </c>
      <c r="C158" s="196" t="s">
        <v>805</v>
      </c>
      <c r="D158" s="286">
        <v>0</v>
      </c>
      <c r="E158" s="286">
        <v>0</v>
      </c>
      <c r="F158" s="288">
        <v>0</v>
      </c>
      <c r="G158" s="286"/>
      <c r="H158" s="286"/>
      <c r="I158" s="286">
        <v>1</v>
      </c>
      <c r="J158" s="286"/>
      <c r="K158" s="286">
        <v>1</v>
      </c>
    </row>
    <row r="159" spans="1:11" ht="22.5">
      <c r="A159" s="220"/>
      <c r="B159" s="287">
        <v>6</v>
      </c>
      <c r="C159" s="196" t="s">
        <v>806</v>
      </c>
      <c r="D159" s="286">
        <v>0</v>
      </c>
      <c r="E159" s="286">
        <v>0</v>
      </c>
      <c r="F159" s="288">
        <v>0</v>
      </c>
      <c r="G159" s="286"/>
      <c r="H159" s="286"/>
      <c r="I159" s="286">
        <v>1</v>
      </c>
      <c r="J159" s="286"/>
      <c r="K159" s="286">
        <v>1</v>
      </c>
    </row>
    <row r="160" spans="1:11" ht="22.5">
      <c r="A160" s="220"/>
      <c r="B160" s="287">
        <v>7</v>
      </c>
      <c r="C160" s="196" t="s">
        <v>807</v>
      </c>
      <c r="D160" s="286">
        <v>0</v>
      </c>
      <c r="E160" s="286">
        <v>0</v>
      </c>
      <c r="F160" s="288">
        <v>0</v>
      </c>
      <c r="G160" s="286"/>
      <c r="H160" s="286"/>
      <c r="I160" s="286">
        <v>0</v>
      </c>
      <c r="J160" s="286"/>
      <c r="K160" s="286">
        <v>0</v>
      </c>
    </row>
    <row r="161" spans="1:11" ht="15.75">
      <c r="A161" s="220"/>
      <c r="B161" s="70" t="s">
        <v>26</v>
      </c>
      <c r="C161" s="220"/>
      <c r="D161" s="284">
        <v>0</v>
      </c>
      <c r="E161" s="284"/>
      <c r="F161" s="285">
        <v>0</v>
      </c>
      <c r="G161" s="285">
        <v>0</v>
      </c>
      <c r="H161" s="285">
        <v>0</v>
      </c>
      <c r="I161" s="285">
        <v>0</v>
      </c>
      <c r="J161" s="285">
        <v>0</v>
      </c>
      <c r="K161" s="285">
        <v>0</v>
      </c>
    </row>
    <row r="162" spans="1:11" ht="15.75">
      <c r="A162" s="220"/>
      <c r="B162" s="70" t="s">
        <v>27</v>
      </c>
      <c r="C162" s="220" t="s">
        <v>702</v>
      </c>
      <c r="D162" s="284">
        <v>0</v>
      </c>
      <c r="E162" s="284">
        <v>0</v>
      </c>
      <c r="F162" s="285">
        <v>0</v>
      </c>
      <c r="G162" s="285">
        <v>0</v>
      </c>
      <c r="H162" s="285">
        <v>0</v>
      </c>
      <c r="I162" s="285">
        <v>0</v>
      </c>
      <c r="J162" s="285">
        <v>0</v>
      </c>
      <c r="K162" s="285">
        <v>0</v>
      </c>
    </row>
    <row r="163" spans="1:11" ht="15.75">
      <c r="A163" s="220"/>
      <c r="B163" s="70" t="s">
        <v>8</v>
      </c>
      <c r="C163" s="220"/>
      <c r="D163" s="284"/>
      <c r="E163" s="284"/>
      <c r="F163" s="285"/>
      <c r="G163" s="285"/>
      <c r="H163" s="285"/>
      <c r="I163" s="285"/>
      <c r="J163" s="285"/>
      <c r="K163" s="285"/>
    </row>
    <row r="164" spans="1:11" ht="15.75">
      <c r="A164" s="220"/>
      <c r="B164" s="74" t="s">
        <v>9</v>
      </c>
      <c r="C164" s="220"/>
      <c r="D164" s="282">
        <v>0</v>
      </c>
      <c r="E164" s="282">
        <v>0</v>
      </c>
      <c r="F164" s="282">
        <v>0</v>
      </c>
      <c r="G164" s="282">
        <v>0</v>
      </c>
      <c r="H164" s="282">
        <v>0</v>
      </c>
      <c r="I164" s="282">
        <v>0</v>
      </c>
      <c r="J164" s="282">
        <v>0</v>
      </c>
      <c r="K164" s="282">
        <v>1</v>
      </c>
    </row>
    <row r="165" spans="1:11" ht="33.75">
      <c r="A165" s="220"/>
      <c r="B165" s="289">
        <v>1</v>
      </c>
      <c r="C165" s="196" t="s">
        <v>448</v>
      </c>
      <c r="D165" s="290">
        <v>0</v>
      </c>
      <c r="E165" s="290">
        <v>0</v>
      </c>
      <c r="F165" s="290">
        <v>0</v>
      </c>
      <c r="G165" s="290">
        <v>0</v>
      </c>
      <c r="H165" s="290">
        <v>0</v>
      </c>
      <c r="I165" s="290">
        <v>0</v>
      </c>
      <c r="J165" s="290">
        <v>0</v>
      </c>
      <c r="K165" s="290">
        <v>0</v>
      </c>
    </row>
    <row r="166" spans="1:11" ht="22.5">
      <c r="A166" s="220"/>
      <c r="B166" s="289">
        <v>2</v>
      </c>
      <c r="C166" s="196" t="s">
        <v>449</v>
      </c>
      <c r="D166" s="290">
        <v>0</v>
      </c>
      <c r="E166" s="290">
        <v>0</v>
      </c>
      <c r="F166" s="290">
        <v>0</v>
      </c>
      <c r="G166" s="290">
        <v>0</v>
      </c>
      <c r="H166" s="290">
        <v>0</v>
      </c>
      <c r="I166" s="290">
        <v>0</v>
      </c>
      <c r="J166" s="290">
        <v>0</v>
      </c>
      <c r="K166" s="290">
        <v>0</v>
      </c>
    </row>
    <row r="167" spans="1:11" ht="22.5">
      <c r="A167" s="220"/>
      <c r="B167" s="289">
        <v>3</v>
      </c>
      <c r="C167" s="196" t="s">
        <v>450</v>
      </c>
      <c r="D167" s="290">
        <v>0</v>
      </c>
      <c r="E167" s="290">
        <v>0</v>
      </c>
      <c r="F167" s="290">
        <v>0</v>
      </c>
      <c r="G167" s="290">
        <v>0</v>
      </c>
      <c r="H167" s="290">
        <v>0</v>
      </c>
      <c r="I167" s="290">
        <v>0</v>
      </c>
      <c r="J167" s="290">
        <v>0</v>
      </c>
      <c r="K167" s="290">
        <v>0</v>
      </c>
    </row>
    <row r="168" spans="1:11" ht="22.5">
      <c r="A168" s="220"/>
      <c r="B168" s="289">
        <v>4</v>
      </c>
      <c r="C168" s="196" t="s">
        <v>451</v>
      </c>
      <c r="D168" s="290">
        <v>0</v>
      </c>
      <c r="E168" s="290">
        <v>0</v>
      </c>
      <c r="F168" s="290">
        <v>0</v>
      </c>
      <c r="G168" s="290">
        <v>0</v>
      </c>
      <c r="H168" s="290">
        <v>0</v>
      </c>
      <c r="I168" s="290">
        <v>0</v>
      </c>
      <c r="J168" s="290">
        <v>0</v>
      </c>
      <c r="K168" s="290">
        <v>0</v>
      </c>
    </row>
    <row r="169" spans="1:11" ht="22.5">
      <c r="A169" s="220"/>
      <c r="B169" s="289">
        <v>5</v>
      </c>
      <c r="C169" s="196" t="s">
        <v>452</v>
      </c>
      <c r="D169" s="290">
        <v>0</v>
      </c>
      <c r="E169" s="290">
        <v>0</v>
      </c>
      <c r="F169" s="290">
        <v>0</v>
      </c>
      <c r="G169" s="290">
        <v>0</v>
      </c>
      <c r="H169" s="290">
        <v>0</v>
      </c>
      <c r="I169" s="290">
        <v>0</v>
      </c>
      <c r="J169" s="290">
        <v>0</v>
      </c>
      <c r="K169" s="290">
        <v>0</v>
      </c>
    </row>
    <row r="170" spans="1:11" ht="36" customHeight="1">
      <c r="A170" s="220"/>
      <c r="B170" s="289">
        <v>6</v>
      </c>
      <c r="C170" s="196" t="s">
        <v>453</v>
      </c>
      <c r="D170" s="290">
        <v>0</v>
      </c>
      <c r="E170" s="290">
        <v>0</v>
      </c>
      <c r="F170" s="290">
        <v>0</v>
      </c>
      <c r="G170" s="290">
        <v>0</v>
      </c>
      <c r="H170" s="290">
        <v>0</v>
      </c>
      <c r="I170" s="290">
        <v>0</v>
      </c>
      <c r="J170" s="290">
        <v>0</v>
      </c>
      <c r="K170" s="290">
        <v>1</v>
      </c>
    </row>
    <row r="171" spans="1:11" ht="33.75">
      <c r="A171" s="220"/>
      <c r="B171" s="289">
        <v>7</v>
      </c>
      <c r="C171" s="196" t="s">
        <v>454</v>
      </c>
      <c r="D171" s="290">
        <v>0</v>
      </c>
      <c r="E171" s="290">
        <v>0</v>
      </c>
      <c r="F171" s="290">
        <v>0</v>
      </c>
      <c r="G171" s="290">
        <v>0</v>
      </c>
      <c r="H171" s="290">
        <v>0</v>
      </c>
      <c r="I171" s="290">
        <v>0</v>
      </c>
      <c r="J171" s="290">
        <v>0</v>
      </c>
      <c r="K171" s="290">
        <v>0</v>
      </c>
    </row>
    <row r="172" spans="1:11" ht="22.5">
      <c r="A172" s="220"/>
      <c r="B172" s="289">
        <v>8</v>
      </c>
      <c r="C172" s="196" t="s">
        <v>455</v>
      </c>
      <c r="D172" s="290">
        <v>0</v>
      </c>
      <c r="E172" s="290">
        <v>0</v>
      </c>
      <c r="F172" s="290">
        <v>0</v>
      </c>
      <c r="G172" s="290">
        <v>0</v>
      </c>
      <c r="H172" s="290">
        <v>0</v>
      </c>
      <c r="I172" s="290">
        <v>0</v>
      </c>
      <c r="J172" s="290">
        <v>0</v>
      </c>
      <c r="K172" s="290">
        <v>0</v>
      </c>
    </row>
    <row r="173" spans="1:11" ht="15.75">
      <c r="A173" s="220"/>
      <c r="B173" s="74" t="s">
        <v>10</v>
      </c>
      <c r="C173" s="220"/>
      <c r="D173" s="284">
        <v>0</v>
      </c>
      <c r="E173" s="284">
        <v>0</v>
      </c>
      <c r="F173" s="285">
        <v>0</v>
      </c>
      <c r="G173" s="285">
        <v>0</v>
      </c>
      <c r="H173" s="285">
        <v>0</v>
      </c>
      <c r="I173" s="285">
        <v>0</v>
      </c>
      <c r="J173" s="285">
        <v>0</v>
      </c>
      <c r="K173" s="285">
        <v>0</v>
      </c>
    </row>
    <row r="174" spans="1:11" ht="15.75">
      <c r="A174" s="220"/>
      <c r="B174" s="74" t="s">
        <v>11</v>
      </c>
      <c r="C174" s="220"/>
      <c r="D174" s="284">
        <v>0</v>
      </c>
      <c r="E174" s="284">
        <v>0</v>
      </c>
      <c r="F174" s="285">
        <v>0</v>
      </c>
      <c r="G174" s="285">
        <v>0</v>
      </c>
      <c r="H174" s="285">
        <v>0</v>
      </c>
      <c r="I174" s="285">
        <v>0</v>
      </c>
      <c r="J174" s="285">
        <v>0</v>
      </c>
      <c r="K174" s="285">
        <v>0</v>
      </c>
    </row>
    <row r="175" spans="1:11" ht="15.75">
      <c r="A175" s="220"/>
      <c r="B175" s="74" t="s">
        <v>12</v>
      </c>
      <c r="C175" s="220"/>
      <c r="D175" s="284">
        <v>0</v>
      </c>
      <c r="E175" s="284">
        <v>0</v>
      </c>
      <c r="F175" s="285">
        <v>0</v>
      </c>
      <c r="G175" s="285">
        <v>0</v>
      </c>
      <c r="H175" s="285">
        <v>0</v>
      </c>
      <c r="I175" s="285">
        <v>0</v>
      </c>
      <c r="J175" s="285">
        <v>0</v>
      </c>
      <c r="K175" s="285">
        <v>0</v>
      </c>
    </row>
    <row r="176" spans="1:11" ht="15.75">
      <c r="A176" s="220"/>
      <c r="B176" s="74" t="s">
        <v>13</v>
      </c>
      <c r="C176" s="155"/>
      <c r="D176" s="277">
        <v>1</v>
      </c>
      <c r="E176" s="277" t="s">
        <v>878</v>
      </c>
      <c r="F176" s="277">
        <v>0</v>
      </c>
      <c r="G176" s="277">
        <v>1</v>
      </c>
      <c r="H176" s="277">
        <v>0</v>
      </c>
      <c r="I176" s="277">
        <v>1</v>
      </c>
      <c r="J176" s="277">
        <v>0</v>
      </c>
      <c r="K176" s="277">
        <v>0</v>
      </c>
    </row>
    <row r="177" spans="1:11" ht="24">
      <c r="A177" s="220"/>
      <c r="B177" s="207">
        <v>1</v>
      </c>
      <c r="C177" s="150" t="s">
        <v>871</v>
      </c>
      <c r="D177" s="277" t="s">
        <v>608</v>
      </c>
      <c r="E177" s="277">
        <v>0</v>
      </c>
      <c r="F177" s="277">
        <v>0</v>
      </c>
      <c r="G177" s="277">
        <v>0</v>
      </c>
      <c r="H177" s="277">
        <v>0</v>
      </c>
      <c r="I177" s="277">
        <v>0</v>
      </c>
      <c r="J177" s="277">
        <v>0</v>
      </c>
      <c r="K177" s="278">
        <v>0</v>
      </c>
    </row>
    <row r="178" spans="1:11" ht="22.5" customHeight="1">
      <c r="A178" s="220"/>
      <c r="B178" s="207">
        <v>2</v>
      </c>
      <c r="C178" s="150" t="s">
        <v>872</v>
      </c>
      <c r="D178" s="277" t="s">
        <v>876</v>
      </c>
      <c r="E178" s="277" t="s">
        <v>877</v>
      </c>
      <c r="F178" s="278" t="s">
        <v>608</v>
      </c>
      <c r="G178" s="277">
        <v>1</v>
      </c>
      <c r="H178" s="277">
        <v>0</v>
      </c>
      <c r="I178" s="277">
        <v>1</v>
      </c>
      <c r="J178" s="277">
        <v>0</v>
      </c>
      <c r="K178" s="278">
        <v>0</v>
      </c>
    </row>
    <row r="179" spans="1:11" ht="15.75">
      <c r="A179" s="220"/>
      <c r="B179" s="71" t="s">
        <v>14</v>
      </c>
      <c r="C179" s="220"/>
      <c r="D179" s="284">
        <v>0</v>
      </c>
      <c r="E179" s="284">
        <v>0</v>
      </c>
      <c r="F179" s="285">
        <v>0</v>
      </c>
      <c r="G179" s="285">
        <v>0</v>
      </c>
      <c r="H179" s="285">
        <v>0</v>
      </c>
      <c r="I179" s="285">
        <v>0</v>
      </c>
      <c r="J179" s="285">
        <v>0</v>
      </c>
      <c r="K179" s="285">
        <v>0</v>
      </c>
    </row>
  </sheetData>
  <sheetProtection/>
  <mergeCells count="56">
    <mergeCell ref="P92:P93"/>
    <mergeCell ref="Q92:Q93"/>
    <mergeCell ref="J92:J93"/>
    <mergeCell ref="K92:K93"/>
    <mergeCell ref="L92:L93"/>
    <mergeCell ref="M92:M93"/>
    <mergeCell ref="N92:N93"/>
    <mergeCell ref="O92:O93"/>
    <mergeCell ref="O89:O90"/>
    <mergeCell ref="P89:P90"/>
    <mergeCell ref="Q89:Q90"/>
    <mergeCell ref="C92:C93"/>
    <mergeCell ref="D92:D93"/>
    <mergeCell ref="E92:E93"/>
    <mergeCell ref="F92:F93"/>
    <mergeCell ref="G92:G93"/>
    <mergeCell ref="H92:H93"/>
    <mergeCell ref="I92:I93"/>
    <mergeCell ref="I89:I90"/>
    <mergeCell ref="J89:J90"/>
    <mergeCell ref="K89:K90"/>
    <mergeCell ref="L89:L90"/>
    <mergeCell ref="M89:M90"/>
    <mergeCell ref="N89:N90"/>
    <mergeCell ref="B89:B90"/>
    <mergeCell ref="D89:D90"/>
    <mergeCell ref="E89:E90"/>
    <mergeCell ref="F89:F90"/>
    <mergeCell ref="G89:G90"/>
    <mergeCell ref="H89:H90"/>
    <mergeCell ref="J6:J7"/>
    <mergeCell ref="K6:K7"/>
    <mergeCell ref="L6:L7"/>
    <mergeCell ref="M6:M7"/>
    <mergeCell ref="N6:N7"/>
    <mergeCell ref="O6:O7"/>
    <mergeCell ref="A3:Q4"/>
    <mergeCell ref="A5:A7"/>
    <mergeCell ref="C5:C7"/>
    <mergeCell ref="D5:K5"/>
    <mergeCell ref="L5:P5"/>
    <mergeCell ref="Q5:Q7"/>
    <mergeCell ref="D6:F6"/>
    <mergeCell ref="G6:G7"/>
    <mergeCell ref="H6:H7"/>
    <mergeCell ref="I6:I7"/>
    <mergeCell ref="P6:P7"/>
    <mergeCell ref="A133:K133"/>
    <mergeCell ref="A134:A135"/>
    <mergeCell ref="C134:C135"/>
    <mergeCell ref="D134:D135"/>
    <mergeCell ref="E134:F134"/>
    <mergeCell ref="G134:H134"/>
    <mergeCell ref="I134:K134"/>
    <mergeCell ref="B5:B7"/>
    <mergeCell ref="B134:B135"/>
  </mergeCells>
  <printOptions horizontalCentered="1"/>
  <pageMargins left="0" right="0" top="0.75" bottom="0.54" header="0.3" footer="0.3"/>
  <pageSetup firstPageNumber="24" useFirstPageNumber="1" horizontalDpi="600" verticalDpi="600" orientation="landscape" paperSize="9" scale="95" r:id="rId1"/>
  <headerFooter>
    <oddFooter>&amp;C&amp;P</oddFooter>
  </headerFooter>
</worksheet>
</file>

<file path=xl/worksheets/sheet14.xml><?xml version="1.0" encoding="utf-8"?>
<worksheet xmlns="http://schemas.openxmlformats.org/spreadsheetml/2006/main" xmlns:r="http://schemas.openxmlformats.org/officeDocument/2006/relationships">
  <dimension ref="A1:H365"/>
  <sheetViews>
    <sheetView zoomScalePageLayoutView="0" workbookViewId="0" topLeftCell="A1">
      <selection activeCell="E5" sqref="E5"/>
    </sheetView>
  </sheetViews>
  <sheetFormatPr defaultColWidth="9.140625" defaultRowHeight="15"/>
  <cols>
    <col min="1" max="1" width="6.8515625" style="124" customWidth="1"/>
    <col min="2" max="2" width="17.00390625" style="124" customWidth="1"/>
    <col min="3" max="3" width="36.7109375" style="125" customWidth="1"/>
    <col min="4" max="4" width="8.7109375" style="124" customWidth="1"/>
    <col min="5" max="5" width="10.28125" style="124" customWidth="1"/>
    <col min="6" max="6" width="11.421875" style="124" customWidth="1"/>
    <col min="7" max="8" width="8.7109375" style="124" customWidth="1"/>
    <col min="9" max="16384" width="9.140625" style="13" customWidth="1"/>
  </cols>
  <sheetData>
    <row r="1" spans="1:8" s="148" customFormat="1" ht="19.5" thickBot="1">
      <c r="A1" s="36" t="s">
        <v>150</v>
      </c>
      <c r="B1" s="146"/>
      <c r="C1" s="147"/>
      <c r="D1" s="146"/>
      <c r="E1" s="146"/>
      <c r="F1" s="146"/>
      <c r="G1" s="146"/>
      <c r="H1" s="146"/>
    </row>
    <row r="2" spans="1:8" ht="15.75" thickBot="1">
      <c r="A2" s="1103" t="s">
        <v>151</v>
      </c>
      <c r="B2" s="1104"/>
      <c r="C2" s="1104"/>
      <c r="D2" s="1104"/>
      <c r="E2" s="1104"/>
      <c r="F2" s="1104"/>
      <c r="G2" s="1104"/>
      <c r="H2" s="1105"/>
    </row>
    <row r="3" spans="1:8" ht="35.25" customHeight="1">
      <c r="A3" s="37" t="s">
        <v>2</v>
      </c>
      <c r="B3" s="38" t="s">
        <v>152</v>
      </c>
      <c r="C3" s="38" t="s">
        <v>99</v>
      </c>
      <c r="D3" s="77" t="s">
        <v>95</v>
      </c>
      <c r="E3" s="1106" t="s">
        <v>153</v>
      </c>
      <c r="F3" s="1106"/>
      <c r="G3" s="1106" t="s">
        <v>154</v>
      </c>
      <c r="H3" s="1107"/>
    </row>
    <row r="4" spans="1:8" ht="45">
      <c r="A4" s="37">
        <v>1</v>
      </c>
      <c r="B4" s="39" t="s">
        <v>155</v>
      </c>
      <c r="C4" s="84"/>
      <c r="D4" s="32" t="s">
        <v>4</v>
      </c>
      <c r="E4" s="32"/>
      <c r="F4" s="32"/>
      <c r="G4" s="32"/>
      <c r="H4" s="33"/>
    </row>
    <row r="5" spans="1:8" ht="105">
      <c r="A5" s="37">
        <v>2</v>
      </c>
      <c r="B5" s="40" t="s">
        <v>156</v>
      </c>
      <c r="C5" s="84"/>
      <c r="D5" s="32" t="s">
        <v>4</v>
      </c>
      <c r="E5" s="32"/>
      <c r="F5" s="32"/>
      <c r="G5" s="32"/>
      <c r="H5" s="33"/>
    </row>
    <row r="6" spans="1:8" s="6" customFormat="1" ht="105">
      <c r="A6" s="37">
        <v>3</v>
      </c>
      <c r="B6" s="39" t="s">
        <v>157</v>
      </c>
      <c r="C6" s="84"/>
      <c r="D6" s="32" t="s">
        <v>4</v>
      </c>
      <c r="E6" s="32"/>
      <c r="F6" s="32"/>
      <c r="G6" s="32"/>
      <c r="H6" s="33"/>
    </row>
    <row r="7" spans="1:8" s="6" customFormat="1" ht="75">
      <c r="A7" s="37">
        <v>4</v>
      </c>
      <c r="B7" s="39" t="s">
        <v>158</v>
      </c>
      <c r="C7" s="84"/>
      <c r="D7" s="32" t="s">
        <v>4</v>
      </c>
      <c r="E7" s="32"/>
      <c r="F7" s="32"/>
      <c r="G7" s="32"/>
      <c r="H7" s="33"/>
    </row>
    <row r="8" spans="1:8" s="6" customFormat="1" ht="120">
      <c r="A8" s="41">
        <v>5</v>
      </c>
      <c r="B8" s="42" t="s">
        <v>159</v>
      </c>
      <c r="C8" s="84"/>
      <c r="D8" s="32" t="s">
        <v>4</v>
      </c>
      <c r="E8" s="42"/>
      <c r="F8" s="43"/>
      <c r="G8" s="32"/>
      <c r="H8" s="33"/>
    </row>
    <row r="9" spans="1:8" ht="45">
      <c r="A9" s="37">
        <v>6</v>
      </c>
      <c r="B9" s="39" t="s">
        <v>160</v>
      </c>
      <c r="C9" s="84"/>
      <c r="D9" s="32" t="s">
        <v>4</v>
      </c>
      <c r="E9" s="32"/>
      <c r="F9" s="32"/>
      <c r="G9" s="32"/>
      <c r="H9" s="33"/>
    </row>
    <row r="10" spans="1:8" s="6" customFormat="1" ht="45.75" thickBot="1">
      <c r="A10" s="44">
        <v>7</v>
      </c>
      <c r="B10" s="45" t="s">
        <v>161</v>
      </c>
      <c r="C10" s="85"/>
      <c r="D10" s="34" t="s">
        <v>4</v>
      </c>
      <c r="E10" s="34"/>
      <c r="F10" s="34"/>
      <c r="G10" s="34"/>
      <c r="H10" s="35"/>
    </row>
    <row r="11" ht="15.75" thickBot="1"/>
    <row r="12" spans="1:7" ht="14.25" customHeight="1">
      <c r="A12" s="1110" t="s">
        <v>162</v>
      </c>
      <c r="B12" s="1111"/>
      <c r="C12" s="1111"/>
      <c r="D12" s="1111"/>
      <c r="E12" s="1111"/>
      <c r="F12" s="1111"/>
      <c r="G12" s="126"/>
    </row>
    <row r="13" spans="1:7" ht="27.75" customHeight="1">
      <c r="A13" s="1102" t="s">
        <v>2</v>
      </c>
      <c r="B13" s="1102" t="s">
        <v>47</v>
      </c>
      <c r="C13" s="1108" t="s">
        <v>122</v>
      </c>
      <c r="D13" s="1109" t="s">
        <v>163</v>
      </c>
      <c r="E13" s="1109"/>
      <c r="F13" s="1109"/>
      <c r="G13" s="127" t="s">
        <v>858</v>
      </c>
    </row>
    <row r="14" spans="1:7" ht="45">
      <c r="A14" s="1102"/>
      <c r="B14" s="1102"/>
      <c r="C14" s="1108"/>
      <c r="D14" s="79" t="s">
        <v>164</v>
      </c>
      <c r="E14" s="79" t="s">
        <v>5</v>
      </c>
      <c r="F14" s="79" t="s">
        <v>6</v>
      </c>
      <c r="G14" s="127"/>
    </row>
    <row r="15" spans="1:7" ht="15">
      <c r="A15" s="76" t="s">
        <v>424</v>
      </c>
      <c r="B15" s="64" t="s">
        <v>28</v>
      </c>
      <c r="C15" s="86"/>
      <c r="D15" s="79"/>
      <c r="E15" s="79"/>
      <c r="F15" s="79"/>
      <c r="G15" s="127"/>
    </row>
    <row r="16" spans="1:7" ht="30">
      <c r="A16" s="76"/>
      <c r="B16" s="52">
        <v>1</v>
      </c>
      <c r="C16" s="56" t="s">
        <v>713</v>
      </c>
      <c r="D16" s="73" t="s">
        <v>714</v>
      </c>
      <c r="E16" s="79"/>
      <c r="F16" s="79"/>
      <c r="G16" s="127"/>
    </row>
    <row r="17" spans="1:7" ht="30">
      <c r="A17" s="76"/>
      <c r="B17" s="52">
        <v>2</v>
      </c>
      <c r="C17" s="88" t="s">
        <v>715</v>
      </c>
      <c r="D17" s="73" t="s">
        <v>714</v>
      </c>
      <c r="E17" s="79"/>
      <c r="F17" s="79"/>
      <c r="G17" s="127"/>
    </row>
    <row r="18" spans="1:7" ht="15">
      <c r="A18" s="76"/>
      <c r="B18" s="76"/>
      <c r="C18" s="86"/>
      <c r="D18" s="79"/>
      <c r="E18" s="79"/>
      <c r="F18" s="79"/>
      <c r="G18" s="127"/>
    </row>
    <row r="19" spans="1:7" ht="15">
      <c r="A19" s="64" t="s">
        <v>423</v>
      </c>
      <c r="B19" s="64" t="s">
        <v>29</v>
      </c>
      <c r="C19" s="86"/>
      <c r="D19" s="79"/>
      <c r="E19" s="79"/>
      <c r="F19" s="79"/>
      <c r="G19" s="127"/>
    </row>
    <row r="20" spans="1:7" ht="30">
      <c r="A20" s="127"/>
      <c r="B20" s="52">
        <v>1</v>
      </c>
      <c r="C20" s="56" t="s">
        <v>638</v>
      </c>
      <c r="D20" s="73" t="s">
        <v>0</v>
      </c>
      <c r="E20" s="128"/>
      <c r="F20" s="76"/>
      <c r="G20" s="127"/>
    </row>
    <row r="21" spans="1:7" ht="30">
      <c r="A21" s="127"/>
      <c r="B21" s="52">
        <v>2</v>
      </c>
      <c r="C21" s="56" t="s">
        <v>639</v>
      </c>
      <c r="D21" s="73" t="s">
        <v>0</v>
      </c>
      <c r="E21" s="128"/>
      <c r="F21" s="76"/>
      <c r="G21" s="127"/>
    </row>
    <row r="22" spans="1:7" ht="30">
      <c r="A22" s="127"/>
      <c r="B22" s="52">
        <v>3</v>
      </c>
      <c r="C22" s="56" t="s">
        <v>640</v>
      </c>
      <c r="D22" s="73" t="s">
        <v>0</v>
      </c>
      <c r="E22" s="128"/>
      <c r="F22" s="32"/>
      <c r="G22" s="127"/>
    </row>
    <row r="23" spans="1:7" ht="30">
      <c r="A23" s="127"/>
      <c r="B23" s="52">
        <v>4</v>
      </c>
      <c r="C23" s="56" t="s">
        <v>641</v>
      </c>
      <c r="D23" s="73" t="s">
        <v>0</v>
      </c>
      <c r="E23" s="128"/>
      <c r="F23" s="80"/>
      <c r="G23" s="127"/>
    </row>
    <row r="24" spans="1:7" ht="30">
      <c r="A24" s="127"/>
      <c r="B24" s="52">
        <v>5</v>
      </c>
      <c r="C24" s="56" t="s">
        <v>642</v>
      </c>
      <c r="D24" s="73" t="s">
        <v>0</v>
      </c>
      <c r="E24" s="128"/>
      <c r="F24" s="127"/>
      <c r="G24" s="127"/>
    </row>
    <row r="25" spans="1:7" ht="30">
      <c r="A25" s="127"/>
      <c r="B25" s="52">
        <v>6</v>
      </c>
      <c r="C25" s="56" t="s">
        <v>643</v>
      </c>
      <c r="D25" s="73" t="s">
        <v>0</v>
      </c>
      <c r="E25" s="128"/>
      <c r="F25" s="127"/>
      <c r="G25" s="127"/>
    </row>
    <row r="26" spans="1:7" ht="30">
      <c r="A26" s="127"/>
      <c r="B26" s="52">
        <v>7</v>
      </c>
      <c r="C26" s="56" t="s">
        <v>644</v>
      </c>
      <c r="D26" s="73" t="s">
        <v>0</v>
      </c>
      <c r="E26" s="128"/>
      <c r="F26" s="127"/>
      <c r="G26" s="127"/>
    </row>
    <row r="27" spans="1:7" ht="30">
      <c r="A27" s="127"/>
      <c r="B27" s="52">
        <v>8</v>
      </c>
      <c r="C27" s="56" t="s">
        <v>645</v>
      </c>
      <c r="D27" s="73" t="s">
        <v>0</v>
      </c>
      <c r="E27" s="128"/>
      <c r="F27" s="127"/>
      <c r="G27" s="127"/>
    </row>
    <row r="28" spans="1:7" ht="30">
      <c r="A28" s="127"/>
      <c r="B28" s="52">
        <v>9</v>
      </c>
      <c r="C28" s="56" t="s">
        <v>646</v>
      </c>
      <c r="D28" s="73" t="s">
        <v>0</v>
      </c>
      <c r="E28" s="128"/>
      <c r="F28" s="127"/>
      <c r="G28" s="127"/>
    </row>
    <row r="29" spans="1:7" ht="45">
      <c r="A29" s="127"/>
      <c r="B29" s="52">
        <v>10</v>
      </c>
      <c r="C29" s="56" t="s">
        <v>647</v>
      </c>
      <c r="D29" s="73" t="s">
        <v>0</v>
      </c>
      <c r="E29" s="128"/>
      <c r="F29" s="127"/>
      <c r="G29" s="127"/>
    </row>
    <row r="30" spans="1:7" ht="30">
      <c r="A30" s="127"/>
      <c r="B30" s="52">
        <v>11</v>
      </c>
      <c r="C30" s="56" t="s">
        <v>347</v>
      </c>
      <c r="D30" s="73" t="s">
        <v>0</v>
      </c>
      <c r="E30" s="128"/>
      <c r="F30" s="127"/>
      <c r="G30" s="127"/>
    </row>
    <row r="31" spans="1:7" ht="45">
      <c r="A31" s="127"/>
      <c r="B31" s="52">
        <v>12</v>
      </c>
      <c r="C31" s="56" t="s">
        <v>353</v>
      </c>
      <c r="D31" s="73" t="s">
        <v>0</v>
      </c>
      <c r="E31" s="128"/>
      <c r="F31" s="127"/>
      <c r="G31" s="127"/>
    </row>
    <row r="32" spans="1:7" ht="30">
      <c r="A32" s="127"/>
      <c r="B32" s="52">
        <v>13</v>
      </c>
      <c r="C32" s="56" t="s">
        <v>361</v>
      </c>
      <c r="D32" s="73" t="s">
        <v>0</v>
      </c>
      <c r="E32" s="128"/>
      <c r="F32" s="127"/>
      <c r="G32" s="127"/>
    </row>
    <row r="33" spans="1:7" ht="30">
      <c r="A33" s="127"/>
      <c r="B33" s="52">
        <v>14</v>
      </c>
      <c r="C33" s="56" t="s">
        <v>648</v>
      </c>
      <c r="D33" s="73" t="s">
        <v>0</v>
      </c>
      <c r="E33" s="128"/>
      <c r="F33" s="127"/>
      <c r="G33" s="127"/>
    </row>
    <row r="34" spans="1:7" ht="30">
      <c r="A34" s="127"/>
      <c r="B34" s="52">
        <v>15</v>
      </c>
      <c r="C34" s="56" t="s">
        <v>367</v>
      </c>
      <c r="D34" s="73" t="s">
        <v>0</v>
      </c>
      <c r="E34" s="128"/>
      <c r="F34" s="127"/>
      <c r="G34" s="127"/>
    </row>
    <row r="35" spans="1:7" ht="30">
      <c r="A35" s="127"/>
      <c r="B35" s="52">
        <v>16</v>
      </c>
      <c r="C35" s="56" t="s">
        <v>363</v>
      </c>
      <c r="D35" s="73" t="s">
        <v>0</v>
      </c>
      <c r="E35" s="128"/>
      <c r="F35" s="127"/>
      <c r="G35" s="127"/>
    </row>
    <row r="36" spans="1:8" s="15" customFormat="1" ht="15">
      <c r="A36" s="68" t="s">
        <v>425</v>
      </c>
      <c r="B36" s="64" t="s">
        <v>30</v>
      </c>
      <c r="C36" s="87"/>
      <c r="D36" s="68"/>
      <c r="E36" s="68"/>
      <c r="F36" s="68"/>
      <c r="G36" s="68"/>
      <c r="H36" s="63"/>
    </row>
    <row r="37" spans="1:8" s="15" customFormat="1" ht="30">
      <c r="A37" s="68"/>
      <c r="B37" s="52">
        <v>2</v>
      </c>
      <c r="C37" s="56" t="s">
        <v>703</v>
      </c>
      <c r="D37" s="73" t="s">
        <v>704</v>
      </c>
      <c r="E37" s="52"/>
      <c r="F37" s="73"/>
      <c r="G37" s="68"/>
      <c r="H37" s="63"/>
    </row>
    <row r="38" spans="1:8" s="15" customFormat="1" ht="45">
      <c r="A38" s="68"/>
      <c r="B38" s="52">
        <v>3</v>
      </c>
      <c r="C38" s="56" t="s">
        <v>705</v>
      </c>
      <c r="D38" s="73" t="s">
        <v>704</v>
      </c>
      <c r="E38" s="73"/>
      <c r="F38" s="52"/>
      <c r="G38" s="68"/>
      <c r="H38" s="63"/>
    </row>
    <row r="39" spans="1:8" s="15" customFormat="1" ht="30">
      <c r="A39" s="68"/>
      <c r="B39" s="52">
        <v>4</v>
      </c>
      <c r="C39" s="56" t="s">
        <v>706</v>
      </c>
      <c r="D39" s="73" t="s">
        <v>704</v>
      </c>
      <c r="E39" s="73"/>
      <c r="F39" s="73"/>
      <c r="G39" s="68"/>
      <c r="H39" s="63"/>
    </row>
    <row r="40" spans="1:7" ht="15">
      <c r="A40" s="68" t="s">
        <v>649</v>
      </c>
      <c r="B40" s="129" t="s">
        <v>17</v>
      </c>
      <c r="C40" s="130"/>
      <c r="D40" s="127"/>
      <c r="E40" s="127"/>
      <c r="F40" s="127"/>
      <c r="G40" s="127"/>
    </row>
    <row r="41" spans="1:7" ht="30">
      <c r="A41" s="127"/>
      <c r="B41" s="81">
        <v>1</v>
      </c>
      <c r="C41" s="88" t="s">
        <v>404</v>
      </c>
      <c r="D41" s="52" t="s">
        <v>704</v>
      </c>
      <c r="E41" s="127"/>
      <c r="F41" s="127"/>
      <c r="G41" s="127"/>
    </row>
    <row r="42" spans="1:7" ht="30">
      <c r="A42" s="127"/>
      <c r="B42" s="81">
        <v>2</v>
      </c>
      <c r="C42" s="88" t="s">
        <v>405</v>
      </c>
      <c r="D42" s="73" t="s">
        <v>704</v>
      </c>
      <c r="E42" s="127"/>
      <c r="F42" s="127"/>
      <c r="G42" s="127"/>
    </row>
    <row r="43" spans="1:7" ht="30">
      <c r="A43" s="127"/>
      <c r="B43" s="81">
        <v>3</v>
      </c>
      <c r="C43" s="88" t="s">
        <v>406</v>
      </c>
      <c r="D43" s="73" t="s">
        <v>704</v>
      </c>
      <c r="E43" s="127"/>
      <c r="F43" s="127"/>
      <c r="G43" s="127"/>
    </row>
    <row r="44" spans="1:7" ht="30">
      <c r="A44" s="127"/>
      <c r="B44" s="81">
        <v>4</v>
      </c>
      <c r="C44" s="88" t="s">
        <v>407</v>
      </c>
      <c r="D44" s="73" t="s">
        <v>704</v>
      </c>
      <c r="E44" s="127"/>
      <c r="F44" s="127"/>
      <c r="G44" s="127"/>
    </row>
    <row r="45" spans="1:7" ht="30">
      <c r="A45" s="127"/>
      <c r="B45" s="81">
        <v>5</v>
      </c>
      <c r="C45" s="88" t="s">
        <v>408</v>
      </c>
      <c r="D45" s="73" t="s">
        <v>721</v>
      </c>
      <c r="E45" s="127"/>
      <c r="F45" s="127"/>
      <c r="G45" s="127"/>
    </row>
    <row r="46" spans="1:7" ht="30">
      <c r="A46" s="127"/>
      <c r="B46" s="81">
        <v>6</v>
      </c>
      <c r="C46" s="88" t="s">
        <v>409</v>
      </c>
      <c r="D46" s="73" t="s">
        <v>704</v>
      </c>
      <c r="E46" s="127"/>
      <c r="F46" s="127"/>
      <c r="G46" s="127"/>
    </row>
    <row r="47" spans="1:7" ht="30">
      <c r="A47" s="127"/>
      <c r="B47" s="81">
        <v>7</v>
      </c>
      <c r="C47" s="88" t="s">
        <v>410</v>
      </c>
      <c r="D47" s="73" t="s">
        <v>721</v>
      </c>
      <c r="E47" s="127"/>
      <c r="F47" s="127"/>
      <c r="G47" s="127"/>
    </row>
    <row r="48" spans="1:7" ht="30">
      <c r="A48" s="127"/>
      <c r="B48" s="81">
        <v>8</v>
      </c>
      <c r="C48" s="88" t="s">
        <v>411</v>
      </c>
      <c r="D48" s="73" t="s">
        <v>4</v>
      </c>
      <c r="E48" s="127"/>
      <c r="F48" s="127"/>
      <c r="G48" s="127"/>
    </row>
    <row r="49" spans="1:7" ht="30">
      <c r="A49" s="127"/>
      <c r="B49" s="81">
        <v>9</v>
      </c>
      <c r="C49" s="88" t="s">
        <v>412</v>
      </c>
      <c r="D49" s="73" t="s">
        <v>721</v>
      </c>
      <c r="E49" s="127"/>
      <c r="F49" s="127"/>
      <c r="G49" s="127"/>
    </row>
    <row r="50" spans="1:7" ht="30">
      <c r="A50" s="127"/>
      <c r="B50" s="81">
        <v>10</v>
      </c>
      <c r="C50" s="88" t="s">
        <v>413</v>
      </c>
      <c r="D50" s="73" t="s">
        <v>4</v>
      </c>
      <c r="E50" s="127"/>
      <c r="F50" s="127"/>
      <c r="G50" s="127"/>
    </row>
    <row r="51" spans="1:7" ht="30">
      <c r="A51" s="127"/>
      <c r="B51" s="81">
        <v>11</v>
      </c>
      <c r="C51" s="88" t="s">
        <v>414</v>
      </c>
      <c r="D51" s="73" t="s">
        <v>721</v>
      </c>
      <c r="E51" s="127"/>
      <c r="F51" s="127"/>
      <c r="G51" s="127"/>
    </row>
    <row r="52" spans="1:7" ht="30">
      <c r="A52" s="127"/>
      <c r="B52" s="81">
        <v>12</v>
      </c>
      <c r="C52" s="88" t="s">
        <v>415</v>
      </c>
      <c r="D52" s="73" t="s">
        <v>4</v>
      </c>
      <c r="E52" s="127"/>
      <c r="F52" s="127"/>
      <c r="G52" s="127"/>
    </row>
    <row r="53" spans="1:7" ht="15">
      <c r="A53" s="123" t="s">
        <v>650</v>
      </c>
      <c r="B53" s="97" t="s">
        <v>18</v>
      </c>
      <c r="C53" s="130"/>
      <c r="D53" s="127"/>
      <c r="E53" s="127"/>
      <c r="F53" s="127"/>
      <c r="G53" s="127"/>
    </row>
    <row r="54" spans="1:7" ht="30">
      <c r="A54" s="127"/>
      <c r="B54" s="81">
        <v>1</v>
      </c>
      <c r="C54" s="88" t="s">
        <v>739</v>
      </c>
      <c r="D54" s="73" t="s">
        <v>704</v>
      </c>
      <c r="E54" s="127"/>
      <c r="F54" s="127"/>
      <c r="G54" s="127"/>
    </row>
    <row r="55" spans="1:7" ht="30">
      <c r="A55" s="127"/>
      <c r="B55" s="81">
        <v>2</v>
      </c>
      <c r="C55" s="88" t="s">
        <v>740</v>
      </c>
      <c r="D55" s="73" t="s">
        <v>704</v>
      </c>
      <c r="E55" s="127"/>
      <c r="F55" s="127"/>
      <c r="G55" s="127"/>
    </row>
    <row r="56" spans="1:7" ht="30">
      <c r="A56" s="127"/>
      <c r="B56" s="81">
        <v>3</v>
      </c>
      <c r="C56" s="88" t="s">
        <v>741</v>
      </c>
      <c r="D56" s="73" t="s">
        <v>704</v>
      </c>
      <c r="E56" s="127"/>
      <c r="F56" s="127"/>
      <c r="G56" s="127"/>
    </row>
    <row r="57" spans="1:7" ht="30">
      <c r="A57" s="127"/>
      <c r="B57" s="81">
        <v>4</v>
      </c>
      <c r="C57" s="88" t="s">
        <v>742</v>
      </c>
      <c r="D57" s="73"/>
      <c r="E57" s="127"/>
      <c r="F57" s="127"/>
      <c r="G57" s="127"/>
    </row>
    <row r="58" spans="1:7" ht="30">
      <c r="A58" s="127"/>
      <c r="B58" s="81">
        <v>5</v>
      </c>
      <c r="C58" s="88" t="s">
        <v>743</v>
      </c>
      <c r="D58" s="73" t="s">
        <v>4</v>
      </c>
      <c r="E58" s="127"/>
      <c r="F58" s="127"/>
      <c r="G58" s="127"/>
    </row>
    <row r="59" spans="1:7" ht="15">
      <c r="A59" s="68" t="s">
        <v>188</v>
      </c>
      <c r="B59" s="129" t="s">
        <v>19</v>
      </c>
      <c r="C59" s="130"/>
      <c r="D59" s="127"/>
      <c r="E59" s="127"/>
      <c r="F59" s="127"/>
      <c r="G59" s="127"/>
    </row>
    <row r="60" spans="1:7" ht="30">
      <c r="A60" s="127"/>
      <c r="B60" s="131">
        <v>1</v>
      </c>
      <c r="C60" s="132" t="s">
        <v>745</v>
      </c>
      <c r="D60" s="131" t="s">
        <v>0</v>
      </c>
      <c r="E60" s="131"/>
      <c r="F60" s="133"/>
      <c r="G60" s="127"/>
    </row>
    <row r="61" spans="1:7" ht="45">
      <c r="A61" s="127"/>
      <c r="B61" s="131">
        <v>2</v>
      </c>
      <c r="C61" s="132" t="s">
        <v>746</v>
      </c>
      <c r="D61" s="131" t="s">
        <v>0</v>
      </c>
      <c r="E61" s="133"/>
      <c r="F61" s="131"/>
      <c r="G61" s="127"/>
    </row>
    <row r="62" spans="1:7" ht="45">
      <c r="A62" s="127"/>
      <c r="B62" s="131">
        <v>3</v>
      </c>
      <c r="C62" s="132" t="s">
        <v>747</v>
      </c>
      <c r="D62" s="134" t="s">
        <v>0</v>
      </c>
      <c r="E62" s="133"/>
      <c r="F62" s="133"/>
      <c r="G62" s="127"/>
    </row>
    <row r="63" spans="1:7" ht="30">
      <c r="A63" s="127"/>
      <c r="B63" s="131">
        <v>4</v>
      </c>
      <c r="C63" s="132" t="s">
        <v>748</v>
      </c>
      <c r="D63" s="134" t="s">
        <v>0</v>
      </c>
      <c r="E63" s="135"/>
      <c r="F63" s="135"/>
      <c r="G63" s="127"/>
    </row>
    <row r="64" spans="1:7" ht="15">
      <c r="A64" s="123" t="s">
        <v>651</v>
      </c>
      <c r="B64" s="129" t="s">
        <v>20</v>
      </c>
      <c r="C64" s="130"/>
      <c r="D64" s="127"/>
      <c r="E64" s="127"/>
      <c r="F64" s="127"/>
      <c r="G64" s="127"/>
    </row>
    <row r="65" spans="1:7" ht="45">
      <c r="A65" s="68"/>
      <c r="B65" s="52">
        <v>1</v>
      </c>
      <c r="C65" s="56" t="s">
        <v>755</v>
      </c>
      <c r="D65" s="52" t="s">
        <v>4</v>
      </c>
      <c r="E65" s="127"/>
      <c r="F65" s="127"/>
      <c r="G65" s="127"/>
    </row>
    <row r="66" spans="1:7" ht="30">
      <c r="A66" s="68"/>
      <c r="B66" s="52">
        <v>2</v>
      </c>
      <c r="C66" s="56" t="s">
        <v>756</v>
      </c>
      <c r="D66" s="52" t="s">
        <v>4</v>
      </c>
      <c r="E66" s="127"/>
      <c r="F66" s="127"/>
      <c r="G66" s="127"/>
    </row>
    <row r="67" spans="1:7" ht="30">
      <c r="A67" s="68"/>
      <c r="B67" s="52">
        <v>3</v>
      </c>
      <c r="C67" s="56" t="s">
        <v>757</v>
      </c>
      <c r="D67" s="52" t="s">
        <v>4</v>
      </c>
      <c r="E67" s="127"/>
      <c r="F67" s="127"/>
      <c r="G67" s="127"/>
    </row>
    <row r="68" spans="1:7" ht="30">
      <c r="A68" s="68"/>
      <c r="B68" s="52" t="s">
        <v>777</v>
      </c>
      <c r="C68" s="56" t="s">
        <v>758</v>
      </c>
      <c r="D68" s="52" t="s">
        <v>4</v>
      </c>
      <c r="E68" s="127"/>
      <c r="F68" s="127"/>
      <c r="G68" s="127"/>
    </row>
    <row r="69" spans="1:7" ht="45">
      <c r="A69" s="68"/>
      <c r="B69" s="52">
        <v>5</v>
      </c>
      <c r="C69" s="56" t="s">
        <v>759</v>
      </c>
      <c r="D69" s="52" t="s">
        <v>4</v>
      </c>
      <c r="E69" s="127"/>
      <c r="F69" s="127"/>
      <c r="G69" s="127"/>
    </row>
    <row r="70" spans="1:7" ht="45">
      <c r="A70" s="68"/>
      <c r="B70" s="52">
        <v>6</v>
      </c>
      <c r="C70" s="56" t="s">
        <v>760</v>
      </c>
      <c r="D70" s="52" t="s">
        <v>4</v>
      </c>
      <c r="E70" s="127"/>
      <c r="F70" s="127"/>
      <c r="G70" s="127"/>
    </row>
    <row r="71" spans="1:7" ht="60">
      <c r="A71" s="68"/>
      <c r="B71" s="52">
        <v>7</v>
      </c>
      <c r="C71" s="56" t="s">
        <v>761</v>
      </c>
      <c r="D71" s="52" t="s">
        <v>4</v>
      </c>
      <c r="E71" s="127"/>
      <c r="F71" s="127"/>
      <c r="G71" s="127"/>
    </row>
    <row r="72" spans="1:7" ht="45">
      <c r="A72" s="68"/>
      <c r="B72" s="52">
        <v>8</v>
      </c>
      <c r="C72" s="56" t="s">
        <v>762</v>
      </c>
      <c r="D72" s="52" t="s">
        <v>4</v>
      </c>
      <c r="E72" s="127"/>
      <c r="F72" s="127"/>
      <c r="G72" s="127"/>
    </row>
    <row r="73" spans="1:7" ht="45">
      <c r="A73" s="68"/>
      <c r="B73" s="52">
        <v>9</v>
      </c>
      <c r="C73" s="56" t="s">
        <v>763</v>
      </c>
      <c r="D73" s="52" t="s">
        <v>4</v>
      </c>
      <c r="E73" s="127"/>
      <c r="F73" s="127"/>
      <c r="G73" s="127"/>
    </row>
    <row r="74" spans="1:7" ht="45">
      <c r="A74" s="68"/>
      <c r="B74" s="52">
        <v>10</v>
      </c>
      <c r="C74" s="56" t="s">
        <v>764</v>
      </c>
      <c r="D74" s="52" t="s">
        <v>4</v>
      </c>
      <c r="E74" s="127"/>
      <c r="F74" s="127"/>
      <c r="G74" s="127"/>
    </row>
    <row r="75" spans="1:7" ht="30">
      <c r="A75" s="68"/>
      <c r="B75" s="52">
        <v>11</v>
      </c>
      <c r="C75" s="56" t="s">
        <v>765</v>
      </c>
      <c r="D75" s="52" t="s">
        <v>4</v>
      </c>
      <c r="E75" s="127"/>
      <c r="F75" s="127"/>
      <c r="G75" s="127"/>
    </row>
    <row r="76" spans="1:7" ht="30">
      <c r="A76" s="68"/>
      <c r="B76" s="52">
        <v>12</v>
      </c>
      <c r="C76" s="56" t="s">
        <v>766</v>
      </c>
      <c r="D76" s="52" t="s">
        <v>4</v>
      </c>
      <c r="E76" s="127"/>
      <c r="F76" s="127"/>
      <c r="G76" s="127"/>
    </row>
    <row r="77" spans="1:7" ht="45">
      <c r="A77" s="68"/>
      <c r="B77" s="52">
        <v>13</v>
      </c>
      <c r="C77" s="56" t="s">
        <v>767</v>
      </c>
      <c r="D77" s="52" t="s">
        <v>4</v>
      </c>
      <c r="E77" s="127"/>
      <c r="F77" s="127"/>
      <c r="G77" s="127"/>
    </row>
    <row r="78" spans="1:7" ht="45">
      <c r="A78" s="68"/>
      <c r="B78" s="52">
        <v>14</v>
      </c>
      <c r="C78" s="56" t="s">
        <v>768</v>
      </c>
      <c r="D78" s="52" t="s">
        <v>4</v>
      </c>
      <c r="E78" s="127"/>
      <c r="F78" s="127"/>
      <c r="G78" s="127"/>
    </row>
    <row r="79" spans="1:7" ht="30">
      <c r="A79" s="68"/>
      <c r="B79" s="52">
        <v>15</v>
      </c>
      <c r="C79" s="56" t="s">
        <v>769</v>
      </c>
      <c r="D79" s="52" t="s">
        <v>4</v>
      </c>
      <c r="E79" s="127"/>
      <c r="F79" s="127"/>
      <c r="G79" s="127"/>
    </row>
    <row r="80" spans="1:7" ht="45">
      <c r="A80" s="68"/>
      <c r="B80" s="52">
        <v>16</v>
      </c>
      <c r="C80" s="56" t="s">
        <v>770</v>
      </c>
      <c r="D80" s="52" t="s">
        <v>4</v>
      </c>
      <c r="E80" s="127"/>
      <c r="F80" s="127"/>
      <c r="G80" s="127"/>
    </row>
    <row r="81" spans="1:7" ht="30">
      <c r="A81" s="68"/>
      <c r="B81" s="52">
        <v>17</v>
      </c>
      <c r="C81" s="56" t="s">
        <v>771</v>
      </c>
      <c r="D81" s="52" t="s">
        <v>4</v>
      </c>
      <c r="E81" s="127"/>
      <c r="F81" s="127"/>
      <c r="G81" s="127"/>
    </row>
    <row r="82" spans="1:7" ht="30">
      <c r="A82" s="68"/>
      <c r="B82" s="52">
        <v>18</v>
      </c>
      <c r="C82" s="56" t="s">
        <v>772</v>
      </c>
      <c r="D82" s="52" t="s">
        <v>4</v>
      </c>
      <c r="E82" s="127"/>
      <c r="F82" s="127"/>
      <c r="G82" s="127"/>
    </row>
    <row r="83" spans="1:7" ht="30">
      <c r="A83" s="127"/>
      <c r="B83" s="52">
        <v>19</v>
      </c>
      <c r="C83" s="56" t="s">
        <v>773</v>
      </c>
      <c r="D83" s="52" t="s">
        <v>4</v>
      </c>
      <c r="E83" s="127"/>
      <c r="F83" s="127"/>
      <c r="G83" s="127"/>
    </row>
    <row r="84" spans="1:7" ht="30">
      <c r="A84" s="127"/>
      <c r="B84" s="52">
        <v>20</v>
      </c>
      <c r="C84" s="56" t="s">
        <v>774</v>
      </c>
      <c r="D84" s="52" t="s">
        <v>4</v>
      </c>
      <c r="E84" s="127"/>
      <c r="F84" s="127"/>
      <c r="G84" s="127"/>
    </row>
    <row r="85" spans="1:7" ht="30">
      <c r="A85" s="127"/>
      <c r="B85" s="52">
        <v>21</v>
      </c>
      <c r="C85" s="56" t="s">
        <v>775</v>
      </c>
      <c r="D85" s="52" t="s">
        <v>4</v>
      </c>
      <c r="E85" s="127"/>
      <c r="F85" s="127"/>
      <c r="G85" s="127"/>
    </row>
    <row r="86" spans="1:7" ht="45">
      <c r="A86" s="127"/>
      <c r="B86" s="52">
        <v>22</v>
      </c>
      <c r="C86" s="56" t="s">
        <v>776</v>
      </c>
      <c r="D86" s="52" t="s">
        <v>4</v>
      </c>
      <c r="E86" s="127"/>
      <c r="F86" s="127"/>
      <c r="G86" s="127"/>
    </row>
    <row r="87" spans="1:7" ht="15">
      <c r="A87" s="68" t="s">
        <v>652</v>
      </c>
      <c r="B87" s="129" t="s">
        <v>21</v>
      </c>
      <c r="C87" s="130"/>
      <c r="D87" s="127"/>
      <c r="E87" s="127"/>
      <c r="F87" s="127"/>
      <c r="G87" s="127"/>
    </row>
    <row r="88" spans="1:7" ht="30">
      <c r="A88" s="127"/>
      <c r="B88" s="52">
        <v>1</v>
      </c>
      <c r="C88" s="56" t="s">
        <v>778</v>
      </c>
      <c r="D88" s="57"/>
      <c r="E88" s="52" t="s">
        <v>4</v>
      </c>
      <c r="F88" s="127"/>
      <c r="G88" s="127"/>
    </row>
    <row r="89" spans="1:7" ht="30">
      <c r="A89" s="127"/>
      <c r="B89" s="52">
        <v>2</v>
      </c>
      <c r="C89" s="56" t="s">
        <v>779</v>
      </c>
      <c r="D89" s="52" t="s">
        <v>4</v>
      </c>
      <c r="E89" s="52"/>
      <c r="F89" s="127"/>
      <c r="G89" s="127"/>
    </row>
    <row r="90" spans="1:7" ht="30">
      <c r="A90" s="127"/>
      <c r="B90" s="52">
        <v>3</v>
      </c>
      <c r="C90" s="56" t="s">
        <v>780</v>
      </c>
      <c r="D90" s="52" t="s">
        <v>4</v>
      </c>
      <c r="E90" s="73"/>
      <c r="F90" s="127"/>
      <c r="G90" s="127"/>
    </row>
    <row r="91" spans="1:7" ht="45">
      <c r="A91" s="127"/>
      <c r="B91" s="52">
        <v>4</v>
      </c>
      <c r="C91" s="56" t="s">
        <v>781</v>
      </c>
      <c r="D91" s="52" t="s">
        <v>4</v>
      </c>
      <c r="E91" s="73"/>
      <c r="F91" s="127"/>
      <c r="G91" s="127"/>
    </row>
    <row r="92" spans="1:7" ht="30">
      <c r="A92" s="127"/>
      <c r="B92" s="52">
        <v>5</v>
      </c>
      <c r="C92" s="56" t="s">
        <v>782</v>
      </c>
      <c r="D92" s="52"/>
      <c r="E92" s="52" t="s">
        <v>4</v>
      </c>
      <c r="F92" s="127"/>
      <c r="G92" s="127"/>
    </row>
    <row r="93" spans="1:7" ht="30">
      <c r="A93" s="127"/>
      <c r="B93" s="52">
        <v>6</v>
      </c>
      <c r="C93" s="56" t="s">
        <v>783</v>
      </c>
      <c r="D93" s="52" t="s">
        <v>4</v>
      </c>
      <c r="E93" s="73"/>
      <c r="F93" s="127"/>
      <c r="G93" s="127"/>
    </row>
    <row r="94" spans="1:7" ht="45">
      <c r="A94" s="127"/>
      <c r="B94" s="52">
        <v>7</v>
      </c>
      <c r="C94" s="56" t="s">
        <v>784</v>
      </c>
      <c r="D94" s="52" t="s">
        <v>4</v>
      </c>
      <c r="E94" s="73"/>
      <c r="F94" s="127"/>
      <c r="G94" s="127"/>
    </row>
    <row r="95" spans="1:7" ht="30">
      <c r="A95" s="127"/>
      <c r="B95" s="52">
        <v>8</v>
      </c>
      <c r="C95" s="56" t="s">
        <v>785</v>
      </c>
      <c r="D95" s="52" t="s">
        <v>4</v>
      </c>
      <c r="E95" s="73"/>
      <c r="F95" s="127"/>
      <c r="G95" s="127"/>
    </row>
    <row r="96" spans="1:7" ht="30">
      <c r="A96" s="127"/>
      <c r="B96" s="52">
        <v>9</v>
      </c>
      <c r="C96" s="56" t="s">
        <v>790</v>
      </c>
      <c r="D96" s="52" t="s">
        <v>4</v>
      </c>
      <c r="E96" s="73"/>
      <c r="F96" s="127"/>
      <c r="G96" s="127"/>
    </row>
    <row r="97" spans="1:7" ht="30">
      <c r="A97" s="127"/>
      <c r="B97" s="52">
        <v>10</v>
      </c>
      <c r="C97" s="56" t="s">
        <v>787</v>
      </c>
      <c r="D97" s="52" t="s">
        <v>4</v>
      </c>
      <c r="E97" s="73"/>
      <c r="F97" s="127"/>
      <c r="G97" s="127"/>
    </row>
    <row r="98" spans="1:7" ht="30">
      <c r="A98" s="127"/>
      <c r="B98" s="52">
        <v>11</v>
      </c>
      <c r="C98" s="56" t="s">
        <v>788</v>
      </c>
      <c r="D98" s="52" t="s">
        <v>4</v>
      </c>
      <c r="E98" s="73"/>
      <c r="F98" s="127"/>
      <c r="G98" s="127"/>
    </row>
    <row r="99" spans="1:7" ht="45">
      <c r="A99" s="127"/>
      <c r="B99" s="52">
        <v>12</v>
      </c>
      <c r="C99" s="56" t="s">
        <v>789</v>
      </c>
      <c r="D99" s="52" t="s">
        <v>4</v>
      </c>
      <c r="E99" s="73"/>
      <c r="F99" s="127"/>
      <c r="G99" s="127"/>
    </row>
    <row r="100" spans="1:7" ht="30">
      <c r="A100" s="127"/>
      <c r="B100" s="136">
        <v>13</v>
      </c>
      <c r="C100" s="137" t="s">
        <v>791</v>
      </c>
      <c r="D100" s="136"/>
      <c r="E100" s="138"/>
      <c r="F100" s="127"/>
      <c r="G100" s="127"/>
    </row>
    <row r="101" spans="1:7" ht="30">
      <c r="A101" s="127"/>
      <c r="B101" s="136"/>
      <c r="C101" s="137" t="s">
        <v>892</v>
      </c>
      <c r="D101" s="136" t="s">
        <v>4</v>
      </c>
      <c r="E101" s="138"/>
      <c r="F101" s="127"/>
      <c r="G101" s="127"/>
    </row>
    <row r="102" spans="1:7" ht="30">
      <c r="A102" s="127"/>
      <c r="B102" s="136"/>
      <c r="C102" s="137" t="s">
        <v>893</v>
      </c>
      <c r="D102" s="136" t="s">
        <v>4</v>
      </c>
      <c r="E102" s="138"/>
      <c r="F102" s="127"/>
      <c r="G102" s="127"/>
    </row>
    <row r="103" spans="1:7" ht="30">
      <c r="A103" s="127"/>
      <c r="B103" s="136"/>
      <c r="C103" s="137" t="s">
        <v>894</v>
      </c>
      <c r="D103" s="136" t="s">
        <v>4</v>
      </c>
      <c r="E103" s="138"/>
      <c r="F103" s="127"/>
      <c r="G103" s="127"/>
    </row>
    <row r="104" spans="1:7" ht="30">
      <c r="A104" s="127"/>
      <c r="B104" s="136"/>
      <c r="C104" s="137" t="s">
        <v>895</v>
      </c>
      <c r="D104" s="136" t="s">
        <v>4</v>
      </c>
      <c r="E104" s="138"/>
      <c r="F104" s="127"/>
      <c r="G104" s="127"/>
    </row>
    <row r="105" spans="1:7" ht="30">
      <c r="A105" s="127"/>
      <c r="B105" s="136"/>
      <c r="C105" s="137" t="s">
        <v>896</v>
      </c>
      <c r="D105" s="136" t="s">
        <v>4</v>
      </c>
      <c r="E105" s="138"/>
      <c r="F105" s="127"/>
      <c r="G105" s="127"/>
    </row>
    <row r="106" spans="1:7" ht="30">
      <c r="A106" s="127"/>
      <c r="B106" s="136"/>
      <c r="C106" s="137" t="s">
        <v>897</v>
      </c>
      <c r="D106" s="136" t="s">
        <v>4</v>
      </c>
      <c r="E106" s="138"/>
      <c r="F106" s="127"/>
      <c r="G106" s="127"/>
    </row>
    <row r="107" spans="1:7" ht="30">
      <c r="A107" s="127"/>
      <c r="B107" s="136"/>
      <c r="C107" s="137" t="s">
        <v>898</v>
      </c>
      <c r="D107" s="136" t="s">
        <v>4</v>
      </c>
      <c r="E107" s="138"/>
      <c r="F107" s="127"/>
      <c r="G107" s="127"/>
    </row>
    <row r="108" spans="1:7" ht="30">
      <c r="A108" s="127"/>
      <c r="B108" s="136"/>
      <c r="C108" s="137" t="s">
        <v>899</v>
      </c>
      <c r="D108" s="136" t="s">
        <v>4</v>
      </c>
      <c r="E108" s="138"/>
      <c r="F108" s="127"/>
      <c r="G108" s="127"/>
    </row>
    <row r="109" spans="1:7" ht="30">
      <c r="A109" s="127"/>
      <c r="B109" s="136"/>
      <c r="C109" s="137" t="s">
        <v>900</v>
      </c>
      <c r="D109" s="136" t="s">
        <v>4</v>
      </c>
      <c r="E109" s="138"/>
      <c r="F109" s="127"/>
      <c r="G109" s="127"/>
    </row>
    <row r="110" spans="1:7" ht="30">
      <c r="A110" s="127"/>
      <c r="B110" s="136"/>
      <c r="C110" s="137" t="s">
        <v>901</v>
      </c>
      <c r="D110" s="136" t="s">
        <v>4</v>
      </c>
      <c r="E110" s="138"/>
      <c r="F110" s="127"/>
      <c r="G110" s="127"/>
    </row>
    <row r="111" spans="1:7" ht="30">
      <c r="A111" s="127"/>
      <c r="B111" s="136"/>
      <c r="C111" s="137" t="s">
        <v>902</v>
      </c>
      <c r="D111" s="136" t="s">
        <v>4</v>
      </c>
      <c r="E111" s="138"/>
      <c r="F111" s="127"/>
      <c r="G111" s="127"/>
    </row>
    <row r="112" spans="1:7" ht="30">
      <c r="A112" s="127"/>
      <c r="B112" s="136"/>
      <c r="C112" s="137" t="s">
        <v>903</v>
      </c>
      <c r="D112" s="136" t="s">
        <v>4</v>
      </c>
      <c r="E112" s="138"/>
      <c r="F112" s="127"/>
      <c r="G112" s="127"/>
    </row>
    <row r="113" spans="1:7" ht="15">
      <c r="A113" s="68" t="s">
        <v>664</v>
      </c>
      <c r="B113" s="129" t="s">
        <v>22</v>
      </c>
      <c r="C113" s="130" t="s">
        <v>702</v>
      </c>
      <c r="D113" s="127"/>
      <c r="E113" s="127"/>
      <c r="F113" s="127"/>
      <c r="G113" s="127"/>
    </row>
    <row r="114" spans="1:7" ht="15">
      <c r="A114" s="68" t="s">
        <v>0</v>
      </c>
      <c r="B114" s="129" t="s">
        <v>23</v>
      </c>
      <c r="C114" s="130"/>
      <c r="D114" s="127"/>
      <c r="E114" s="127"/>
      <c r="F114" s="127"/>
      <c r="G114" s="127"/>
    </row>
    <row r="115" spans="1:7" ht="42.75">
      <c r="A115" s="59"/>
      <c r="B115" s="81">
        <v>1</v>
      </c>
      <c r="C115" s="139" t="s">
        <v>665</v>
      </c>
      <c r="D115" s="83" t="s">
        <v>4</v>
      </c>
      <c r="E115" s="81"/>
      <c r="F115" s="83"/>
      <c r="G115" s="127"/>
    </row>
    <row r="116" spans="1:7" ht="28.5">
      <c r="A116" s="59"/>
      <c r="B116" s="81">
        <v>2</v>
      </c>
      <c r="C116" s="139" t="s">
        <v>666</v>
      </c>
      <c r="D116" s="128"/>
      <c r="E116" s="83" t="s">
        <v>4</v>
      </c>
      <c r="F116" s="81"/>
      <c r="G116" s="127"/>
    </row>
    <row r="117" spans="1:7" ht="45">
      <c r="A117" s="59"/>
      <c r="B117" s="81">
        <v>3</v>
      </c>
      <c r="C117" s="88" t="s">
        <v>669</v>
      </c>
      <c r="D117" s="83" t="s">
        <v>4</v>
      </c>
      <c r="E117" s="83"/>
      <c r="F117" s="83"/>
      <c r="G117" s="127"/>
    </row>
    <row r="118" spans="1:7" ht="15">
      <c r="A118" s="59"/>
      <c r="B118" s="81">
        <v>4</v>
      </c>
      <c r="C118" s="88" t="s">
        <v>677</v>
      </c>
      <c r="D118" s="83" t="s">
        <v>4</v>
      </c>
      <c r="E118" s="83"/>
      <c r="F118" s="83"/>
      <c r="G118" s="127"/>
    </row>
    <row r="119" spans="1:7" ht="28.5">
      <c r="A119" s="59"/>
      <c r="B119" s="81">
        <v>5</v>
      </c>
      <c r="C119" s="139" t="s">
        <v>670</v>
      </c>
      <c r="D119" s="83"/>
      <c r="E119" s="83" t="s">
        <v>4</v>
      </c>
      <c r="F119" s="83"/>
      <c r="G119" s="127"/>
    </row>
    <row r="120" spans="1:7" ht="42.75">
      <c r="A120" s="59"/>
      <c r="B120" s="81">
        <v>6</v>
      </c>
      <c r="C120" s="139" t="s">
        <v>678</v>
      </c>
      <c r="D120" s="83" t="s">
        <v>4</v>
      </c>
      <c r="E120" s="83"/>
      <c r="F120" s="83"/>
      <c r="G120" s="127"/>
    </row>
    <row r="121" spans="1:7" ht="45">
      <c r="A121" s="59"/>
      <c r="B121" s="81">
        <v>7</v>
      </c>
      <c r="C121" s="88" t="s">
        <v>674</v>
      </c>
      <c r="D121" s="83" t="s">
        <v>4</v>
      </c>
      <c r="E121" s="83"/>
      <c r="F121" s="83"/>
      <c r="G121" s="127"/>
    </row>
    <row r="122" spans="1:7" ht="45">
      <c r="A122" s="59"/>
      <c r="B122" s="81">
        <v>8</v>
      </c>
      <c r="C122" s="88" t="s">
        <v>671</v>
      </c>
      <c r="D122" s="83"/>
      <c r="E122" s="83" t="s">
        <v>4</v>
      </c>
      <c r="F122" s="83"/>
      <c r="G122" s="127"/>
    </row>
    <row r="123" spans="1:7" ht="45">
      <c r="A123" s="59"/>
      <c r="B123" s="81">
        <v>9</v>
      </c>
      <c r="C123" s="88" t="s">
        <v>675</v>
      </c>
      <c r="D123" s="83" t="s">
        <v>4</v>
      </c>
      <c r="E123" s="83"/>
      <c r="F123" s="83"/>
      <c r="G123" s="127"/>
    </row>
    <row r="124" spans="1:8" s="17" customFormat="1" ht="45">
      <c r="A124" s="69"/>
      <c r="B124" s="62">
        <v>10</v>
      </c>
      <c r="C124" s="78" t="s">
        <v>679</v>
      </c>
      <c r="D124" s="138" t="s">
        <v>4</v>
      </c>
      <c r="E124" s="138"/>
      <c r="F124" s="138"/>
      <c r="G124" s="72"/>
      <c r="H124" s="67"/>
    </row>
    <row r="125" spans="1:7" ht="30">
      <c r="A125" s="59"/>
      <c r="B125" s="81">
        <v>11</v>
      </c>
      <c r="C125" s="88" t="s">
        <v>680</v>
      </c>
      <c r="D125" s="81" t="s">
        <v>4</v>
      </c>
      <c r="E125" s="83"/>
      <c r="F125" s="83"/>
      <c r="G125" s="127"/>
    </row>
    <row r="126" spans="1:7" ht="30">
      <c r="A126" s="59"/>
      <c r="B126" s="81">
        <v>12</v>
      </c>
      <c r="C126" s="88" t="s">
        <v>681</v>
      </c>
      <c r="D126" s="81" t="s">
        <v>4</v>
      </c>
      <c r="E126" s="83"/>
      <c r="F126" s="83"/>
      <c r="G126" s="127"/>
    </row>
    <row r="127" spans="1:7" ht="30">
      <c r="A127" s="59"/>
      <c r="B127" s="81">
        <v>13</v>
      </c>
      <c r="C127" s="88" t="s">
        <v>682</v>
      </c>
      <c r="D127" s="81" t="s">
        <v>4</v>
      </c>
      <c r="E127" s="83"/>
      <c r="F127" s="83"/>
      <c r="G127" s="127"/>
    </row>
    <row r="128" spans="1:7" ht="30">
      <c r="A128" s="59"/>
      <c r="B128" s="81">
        <v>14</v>
      </c>
      <c r="C128" s="88" t="s">
        <v>683</v>
      </c>
      <c r="D128" s="81" t="s">
        <v>4</v>
      </c>
      <c r="E128" s="83"/>
      <c r="F128" s="83"/>
      <c r="G128" s="127"/>
    </row>
    <row r="129" spans="1:7" ht="30">
      <c r="A129" s="59"/>
      <c r="B129" s="81">
        <v>15</v>
      </c>
      <c r="C129" s="88" t="s">
        <v>684</v>
      </c>
      <c r="D129" s="81" t="s">
        <v>4</v>
      </c>
      <c r="E129" s="83"/>
      <c r="F129" s="83"/>
      <c r="G129" s="127"/>
    </row>
    <row r="130" spans="1:7" ht="30">
      <c r="A130" s="59"/>
      <c r="B130" s="81">
        <v>16</v>
      </c>
      <c r="C130" s="88" t="s">
        <v>685</v>
      </c>
      <c r="D130" s="81" t="s">
        <v>4</v>
      </c>
      <c r="E130" s="83"/>
      <c r="F130" s="83"/>
      <c r="G130" s="127"/>
    </row>
    <row r="131" spans="1:7" ht="30">
      <c r="A131" s="59"/>
      <c r="B131" s="81">
        <v>17</v>
      </c>
      <c r="C131" s="88" t="s">
        <v>686</v>
      </c>
      <c r="D131" s="81" t="s">
        <v>4</v>
      </c>
      <c r="E131" s="83"/>
      <c r="F131" s="83"/>
      <c r="G131" s="127"/>
    </row>
    <row r="132" spans="1:7" ht="30">
      <c r="A132" s="59"/>
      <c r="B132" s="81">
        <v>18</v>
      </c>
      <c r="C132" s="88" t="s">
        <v>687</v>
      </c>
      <c r="D132" s="81" t="s">
        <v>4</v>
      </c>
      <c r="E132" s="83"/>
      <c r="F132" s="83"/>
      <c r="G132" s="127"/>
    </row>
    <row r="133" spans="1:7" ht="30">
      <c r="A133" s="59"/>
      <c r="B133" s="81">
        <v>19</v>
      </c>
      <c r="C133" s="88" t="s">
        <v>688</v>
      </c>
      <c r="D133" s="81" t="s">
        <v>4</v>
      </c>
      <c r="E133" s="83"/>
      <c r="F133" s="83"/>
      <c r="G133" s="127"/>
    </row>
    <row r="134" spans="1:7" ht="30">
      <c r="A134" s="59"/>
      <c r="B134" s="81">
        <v>20</v>
      </c>
      <c r="C134" s="88" t="s">
        <v>689</v>
      </c>
      <c r="D134" s="81" t="s">
        <v>4</v>
      </c>
      <c r="E134" s="83"/>
      <c r="F134" s="83"/>
      <c r="G134" s="127"/>
    </row>
    <row r="135" spans="1:7" ht="30">
      <c r="A135" s="59"/>
      <c r="B135" s="81">
        <v>21</v>
      </c>
      <c r="C135" s="88" t="s">
        <v>690</v>
      </c>
      <c r="D135" s="81" t="s">
        <v>4</v>
      </c>
      <c r="E135" s="83"/>
      <c r="F135" s="83"/>
      <c r="G135" s="127"/>
    </row>
    <row r="136" spans="1:7" ht="30">
      <c r="A136" s="59"/>
      <c r="B136" s="81">
        <v>22</v>
      </c>
      <c r="C136" s="88" t="s">
        <v>691</v>
      </c>
      <c r="D136" s="81" t="s">
        <v>4</v>
      </c>
      <c r="E136" s="83"/>
      <c r="F136" s="83"/>
      <c r="G136" s="127"/>
    </row>
    <row r="137" spans="1:7" ht="30">
      <c r="A137" s="59"/>
      <c r="B137" s="81">
        <v>23</v>
      </c>
      <c r="C137" s="88" t="s">
        <v>692</v>
      </c>
      <c r="D137" s="81" t="s">
        <v>4</v>
      </c>
      <c r="E137" s="83"/>
      <c r="F137" s="83"/>
      <c r="G137" s="127"/>
    </row>
    <row r="138" spans="1:7" ht="30">
      <c r="A138" s="59"/>
      <c r="B138" s="81">
        <v>24</v>
      </c>
      <c r="C138" s="88" t="s">
        <v>693</v>
      </c>
      <c r="D138" s="81" t="s">
        <v>4</v>
      </c>
      <c r="E138" s="83"/>
      <c r="F138" s="83"/>
      <c r="G138" s="127"/>
    </row>
    <row r="139" spans="1:7" ht="30">
      <c r="A139" s="59"/>
      <c r="B139" s="81">
        <v>25</v>
      </c>
      <c r="C139" s="88" t="s">
        <v>694</v>
      </c>
      <c r="D139" s="81" t="s">
        <v>4</v>
      </c>
      <c r="E139" s="83"/>
      <c r="F139" s="83"/>
      <c r="G139" s="127"/>
    </row>
    <row r="140" spans="1:7" ht="30">
      <c r="A140" s="59"/>
      <c r="B140" s="81">
        <v>26</v>
      </c>
      <c r="C140" s="88" t="s">
        <v>695</v>
      </c>
      <c r="D140" s="81" t="s">
        <v>4</v>
      </c>
      <c r="E140" s="128"/>
      <c r="F140" s="128"/>
      <c r="G140" s="127"/>
    </row>
    <row r="141" spans="1:7" ht="30">
      <c r="A141" s="59"/>
      <c r="B141" s="81">
        <v>27</v>
      </c>
      <c r="C141" s="88" t="s">
        <v>696</v>
      </c>
      <c r="D141" s="81" t="s">
        <v>4</v>
      </c>
      <c r="E141" s="128"/>
      <c r="F141" s="128"/>
      <c r="G141" s="127"/>
    </row>
    <row r="142" spans="1:7" ht="15">
      <c r="A142" s="68" t="s">
        <v>653</v>
      </c>
      <c r="B142" s="129" t="s">
        <v>24</v>
      </c>
      <c r="C142" s="130"/>
      <c r="D142" s="127"/>
      <c r="E142" s="127"/>
      <c r="F142" s="127"/>
      <c r="G142" s="127"/>
    </row>
    <row r="143" spans="1:7" ht="45">
      <c r="A143" s="127"/>
      <c r="B143" s="52">
        <v>1</v>
      </c>
      <c r="C143" s="56" t="s">
        <v>793</v>
      </c>
      <c r="D143" s="52" t="s">
        <v>4</v>
      </c>
      <c r="E143" s="127"/>
      <c r="F143" s="127"/>
      <c r="G143" s="127"/>
    </row>
    <row r="144" spans="1:7" ht="45">
      <c r="A144" s="127"/>
      <c r="B144" s="52">
        <v>2</v>
      </c>
      <c r="C144" s="56" t="s">
        <v>794</v>
      </c>
      <c r="D144" s="52" t="s">
        <v>4</v>
      </c>
      <c r="E144" s="127"/>
      <c r="F144" s="127"/>
      <c r="G144" s="127"/>
    </row>
    <row r="145" spans="1:7" ht="30">
      <c r="A145" s="127"/>
      <c r="B145" s="52">
        <v>3</v>
      </c>
      <c r="C145" s="56" t="s">
        <v>795</v>
      </c>
      <c r="D145" s="52" t="s">
        <v>4</v>
      </c>
      <c r="E145" s="127"/>
      <c r="F145" s="127"/>
      <c r="G145" s="127"/>
    </row>
    <row r="146" spans="1:7" ht="45">
      <c r="A146" s="127"/>
      <c r="B146" s="52" t="s">
        <v>777</v>
      </c>
      <c r="C146" s="56" t="s">
        <v>796</v>
      </c>
      <c r="D146" s="52" t="s">
        <v>4</v>
      </c>
      <c r="E146" s="127"/>
      <c r="F146" s="127"/>
      <c r="G146" s="127"/>
    </row>
    <row r="147" spans="1:7" ht="45">
      <c r="A147" s="127"/>
      <c r="B147" s="52">
        <v>5</v>
      </c>
      <c r="C147" s="56" t="s">
        <v>797</v>
      </c>
      <c r="D147" s="52" t="s">
        <v>4</v>
      </c>
      <c r="E147" s="127"/>
      <c r="F147" s="127"/>
      <c r="G147" s="127"/>
    </row>
    <row r="148" spans="1:7" ht="45">
      <c r="A148" s="127"/>
      <c r="B148" s="52">
        <v>6</v>
      </c>
      <c r="C148" s="56" t="s">
        <v>798</v>
      </c>
      <c r="D148" s="52" t="s">
        <v>4</v>
      </c>
      <c r="E148" s="127"/>
      <c r="F148" s="127"/>
      <c r="G148" s="127"/>
    </row>
    <row r="149" spans="1:7" ht="45">
      <c r="A149" s="127"/>
      <c r="B149" s="52">
        <v>7</v>
      </c>
      <c r="C149" s="56" t="s">
        <v>799</v>
      </c>
      <c r="D149" s="52" t="s">
        <v>4</v>
      </c>
      <c r="E149" s="127"/>
      <c r="F149" s="127"/>
      <c r="G149" s="127"/>
    </row>
    <row r="150" spans="1:7" ht="45">
      <c r="A150" s="127"/>
      <c r="B150" s="52">
        <v>8</v>
      </c>
      <c r="C150" s="56" t="s">
        <v>800</v>
      </c>
      <c r="D150" s="52" t="s">
        <v>4</v>
      </c>
      <c r="E150" s="127"/>
      <c r="F150" s="127"/>
      <c r="G150" s="127"/>
    </row>
    <row r="151" spans="1:7" ht="16.5" customHeight="1">
      <c r="A151" s="68" t="s">
        <v>654</v>
      </c>
      <c r="B151" s="129" t="s">
        <v>25</v>
      </c>
      <c r="C151" s="130"/>
      <c r="D151" s="127"/>
      <c r="E151" s="127"/>
      <c r="F151" s="127"/>
      <c r="G151" s="127"/>
    </row>
    <row r="152" spans="1:7" ht="30">
      <c r="A152" s="127"/>
      <c r="B152" s="58">
        <v>1</v>
      </c>
      <c r="C152" s="88" t="s">
        <v>801</v>
      </c>
      <c r="D152" s="58" t="s">
        <v>4</v>
      </c>
      <c r="E152" s="82"/>
      <c r="F152" s="82"/>
      <c r="G152" s="127"/>
    </row>
    <row r="153" spans="1:7" ht="30">
      <c r="A153" s="127"/>
      <c r="B153" s="58">
        <v>2</v>
      </c>
      <c r="C153" s="88" t="s">
        <v>802</v>
      </c>
      <c r="D153" s="58" t="s">
        <v>4</v>
      </c>
      <c r="E153" s="58"/>
      <c r="F153" s="82"/>
      <c r="G153" s="127"/>
    </row>
    <row r="154" spans="1:7" ht="30">
      <c r="A154" s="127"/>
      <c r="B154" s="58">
        <v>3</v>
      </c>
      <c r="C154" s="88" t="s">
        <v>803</v>
      </c>
      <c r="D154" s="58"/>
      <c r="E154" s="58" t="s">
        <v>4</v>
      </c>
      <c r="F154" s="58"/>
      <c r="G154" s="127"/>
    </row>
    <row r="155" spans="1:7" ht="30">
      <c r="A155" s="127"/>
      <c r="B155" s="58">
        <v>4</v>
      </c>
      <c r="C155" s="88" t="s">
        <v>804</v>
      </c>
      <c r="D155" s="58" t="s">
        <v>4</v>
      </c>
      <c r="E155" s="58"/>
      <c r="F155" s="82"/>
      <c r="G155" s="127"/>
    </row>
    <row r="156" spans="1:7" ht="30">
      <c r="A156" s="127"/>
      <c r="B156" s="58">
        <v>5</v>
      </c>
      <c r="C156" s="56" t="s">
        <v>805</v>
      </c>
      <c r="D156" s="58" t="s">
        <v>4</v>
      </c>
      <c r="E156" s="58"/>
      <c r="F156" s="82"/>
      <c r="G156" s="127"/>
    </row>
    <row r="157" spans="1:7" ht="30">
      <c r="A157" s="127"/>
      <c r="B157" s="58">
        <v>6</v>
      </c>
      <c r="C157" s="56" t="s">
        <v>806</v>
      </c>
      <c r="D157" s="58"/>
      <c r="E157" s="58" t="s">
        <v>4</v>
      </c>
      <c r="F157" s="82"/>
      <c r="G157" s="127"/>
    </row>
    <row r="158" spans="1:7" ht="30">
      <c r="A158" s="127"/>
      <c r="B158" s="81">
        <v>7</v>
      </c>
      <c r="C158" s="56" t="s">
        <v>807</v>
      </c>
      <c r="D158" s="81"/>
      <c r="E158" s="81" t="s">
        <v>4</v>
      </c>
      <c r="F158" s="83"/>
      <c r="G158" s="127"/>
    </row>
    <row r="159" spans="1:7" ht="15">
      <c r="A159" s="68" t="s">
        <v>655</v>
      </c>
      <c r="B159" s="129" t="s">
        <v>26</v>
      </c>
      <c r="C159" s="130"/>
      <c r="D159" s="127"/>
      <c r="E159" s="127"/>
      <c r="F159" s="127"/>
      <c r="G159" s="127"/>
    </row>
    <row r="160" spans="1:7" ht="45">
      <c r="A160" s="127"/>
      <c r="B160" s="52">
        <v>1</v>
      </c>
      <c r="C160" s="56" t="s">
        <v>810</v>
      </c>
      <c r="D160" s="73"/>
      <c r="E160" s="52"/>
      <c r="F160" s="73" t="s">
        <v>4</v>
      </c>
      <c r="G160" s="127"/>
    </row>
    <row r="161" spans="1:7" ht="30">
      <c r="A161" s="127"/>
      <c r="B161" s="52">
        <v>2</v>
      </c>
      <c r="C161" s="56" t="s">
        <v>811</v>
      </c>
      <c r="D161" s="73"/>
      <c r="E161" s="73" t="s">
        <v>4</v>
      </c>
      <c r="F161" s="52"/>
      <c r="G161" s="127"/>
    </row>
    <row r="162" spans="1:7" ht="15">
      <c r="A162" s="68" t="s">
        <v>656</v>
      </c>
      <c r="B162" s="129" t="s">
        <v>27</v>
      </c>
      <c r="C162" s="130" t="s">
        <v>431</v>
      </c>
      <c r="D162" s="127"/>
      <c r="E162" s="127"/>
      <c r="F162" s="127"/>
      <c r="G162" s="127"/>
    </row>
    <row r="163" spans="1:7" ht="15">
      <c r="A163" s="68" t="s">
        <v>657</v>
      </c>
      <c r="B163" s="129" t="s">
        <v>8</v>
      </c>
      <c r="C163" s="130"/>
      <c r="D163" s="127"/>
      <c r="E163" s="127"/>
      <c r="F163" s="127"/>
      <c r="G163" s="127"/>
    </row>
    <row r="164" spans="1:7" ht="45">
      <c r="A164" s="127"/>
      <c r="B164" s="81">
        <v>1</v>
      </c>
      <c r="C164" s="88" t="s">
        <v>813</v>
      </c>
      <c r="D164" s="81" t="s">
        <v>4</v>
      </c>
      <c r="E164" s="127"/>
      <c r="F164" s="127"/>
      <c r="G164" s="127"/>
    </row>
    <row r="165" spans="1:7" ht="45">
      <c r="A165" s="127"/>
      <c r="B165" s="81">
        <v>2</v>
      </c>
      <c r="C165" s="88" t="s">
        <v>814</v>
      </c>
      <c r="D165" s="81" t="s">
        <v>4</v>
      </c>
      <c r="E165" s="127"/>
      <c r="F165" s="127"/>
      <c r="G165" s="127"/>
    </row>
    <row r="166" spans="1:7" ht="60">
      <c r="A166" s="127"/>
      <c r="B166" s="81">
        <v>3</v>
      </c>
      <c r="C166" s="88" t="s">
        <v>815</v>
      </c>
      <c r="D166" s="81" t="s">
        <v>4</v>
      </c>
      <c r="E166" s="127"/>
      <c r="F166" s="127"/>
      <c r="G166" s="127"/>
    </row>
    <row r="167" spans="1:7" ht="45">
      <c r="A167" s="127"/>
      <c r="B167" s="81">
        <v>4</v>
      </c>
      <c r="C167" s="88" t="s">
        <v>816</v>
      </c>
      <c r="D167" s="81" t="s">
        <v>4</v>
      </c>
      <c r="E167" s="127"/>
      <c r="F167" s="127"/>
      <c r="G167" s="127"/>
    </row>
    <row r="168" spans="1:7" ht="45">
      <c r="A168" s="127"/>
      <c r="B168" s="81">
        <v>6</v>
      </c>
      <c r="C168" s="88" t="s">
        <v>817</v>
      </c>
      <c r="D168" s="81" t="s">
        <v>4</v>
      </c>
      <c r="E168" s="127"/>
      <c r="F168" s="127"/>
      <c r="G168" s="127"/>
    </row>
    <row r="169" spans="1:7" ht="45">
      <c r="A169" s="127"/>
      <c r="B169" s="81">
        <v>7</v>
      </c>
      <c r="C169" s="88" t="s">
        <v>818</v>
      </c>
      <c r="D169" s="81" t="s">
        <v>4</v>
      </c>
      <c r="E169" s="127"/>
      <c r="F169" s="127"/>
      <c r="G169" s="127"/>
    </row>
    <row r="170" spans="1:7" ht="45">
      <c r="A170" s="127"/>
      <c r="B170" s="81">
        <v>8</v>
      </c>
      <c r="C170" s="88" t="s">
        <v>819</v>
      </c>
      <c r="D170" s="81" t="s">
        <v>4</v>
      </c>
      <c r="E170" s="127"/>
      <c r="F170" s="127"/>
      <c r="G170" s="127"/>
    </row>
    <row r="171" spans="1:7" ht="45">
      <c r="A171" s="127"/>
      <c r="B171" s="81">
        <v>9</v>
      </c>
      <c r="C171" s="88" t="s">
        <v>820</v>
      </c>
      <c r="D171" s="81" t="s">
        <v>4</v>
      </c>
      <c r="E171" s="127"/>
      <c r="F171" s="127"/>
      <c r="G171" s="127"/>
    </row>
    <row r="172" spans="1:7" ht="45">
      <c r="A172" s="127"/>
      <c r="B172" s="81">
        <v>10</v>
      </c>
      <c r="C172" s="88" t="s">
        <v>821</v>
      </c>
      <c r="D172" s="81" t="s">
        <v>4</v>
      </c>
      <c r="E172" s="127"/>
      <c r="F172" s="127"/>
      <c r="G172" s="127"/>
    </row>
    <row r="173" spans="1:7" ht="45">
      <c r="A173" s="127"/>
      <c r="B173" s="81">
        <v>11</v>
      </c>
      <c r="C173" s="88" t="s">
        <v>822</v>
      </c>
      <c r="D173" s="81" t="s">
        <v>4</v>
      </c>
      <c r="E173" s="127"/>
      <c r="F173" s="127"/>
      <c r="G173" s="127"/>
    </row>
    <row r="174" spans="1:7" ht="45">
      <c r="A174" s="127"/>
      <c r="B174" s="81">
        <v>12</v>
      </c>
      <c r="C174" s="88" t="s">
        <v>823</v>
      </c>
      <c r="D174" s="81">
        <v>5</v>
      </c>
      <c r="E174" s="127"/>
      <c r="F174" s="127"/>
      <c r="G174" s="127"/>
    </row>
    <row r="175" spans="1:7" ht="45">
      <c r="A175" s="127"/>
      <c r="B175" s="81">
        <v>13</v>
      </c>
      <c r="C175" s="88" t="s">
        <v>824</v>
      </c>
      <c r="D175" s="81" t="s">
        <v>4</v>
      </c>
      <c r="E175" s="127"/>
      <c r="F175" s="127"/>
      <c r="G175" s="127"/>
    </row>
    <row r="176" spans="1:7" ht="45">
      <c r="A176" s="127"/>
      <c r="B176" s="81">
        <v>14</v>
      </c>
      <c r="C176" s="88" t="s">
        <v>825</v>
      </c>
      <c r="D176" s="81" t="s">
        <v>4</v>
      </c>
      <c r="E176" s="127"/>
      <c r="F176" s="127"/>
      <c r="G176" s="127"/>
    </row>
    <row r="177" spans="1:7" ht="45">
      <c r="A177" s="127"/>
      <c r="B177" s="81">
        <v>15</v>
      </c>
      <c r="C177" s="88" t="s">
        <v>826</v>
      </c>
      <c r="D177" s="81" t="s">
        <v>4</v>
      </c>
      <c r="E177" s="127"/>
      <c r="F177" s="127"/>
      <c r="G177" s="127"/>
    </row>
    <row r="178" spans="1:7" ht="45">
      <c r="A178" s="127"/>
      <c r="B178" s="81">
        <v>16</v>
      </c>
      <c r="C178" s="88" t="s">
        <v>827</v>
      </c>
      <c r="D178" s="81" t="s">
        <v>4</v>
      </c>
      <c r="E178" s="127"/>
      <c r="F178" s="127"/>
      <c r="G178" s="127"/>
    </row>
    <row r="179" spans="1:7" ht="45">
      <c r="A179" s="127"/>
      <c r="B179" s="81">
        <v>17</v>
      </c>
      <c r="C179" s="88" t="s">
        <v>828</v>
      </c>
      <c r="D179" s="81" t="s">
        <v>4</v>
      </c>
      <c r="E179" s="127"/>
      <c r="F179" s="127"/>
      <c r="G179" s="127"/>
    </row>
    <row r="180" spans="1:7" ht="45">
      <c r="A180" s="127"/>
      <c r="B180" s="81">
        <v>18</v>
      </c>
      <c r="C180" s="88" t="s">
        <v>829</v>
      </c>
      <c r="D180" s="81" t="s">
        <v>4</v>
      </c>
      <c r="E180" s="127"/>
      <c r="F180" s="127"/>
      <c r="G180" s="127"/>
    </row>
    <row r="181" spans="1:7" ht="45">
      <c r="A181" s="127"/>
      <c r="B181" s="81">
        <v>19</v>
      </c>
      <c r="C181" s="88" t="s">
        <v>830</v>
      </c>
      <c r="D181" s="81" t="s">
        <v>4</v>
      </c>
      <c r="E181" s="127"/>
      <c r="F181" s="127"/>
      <c r="G181" s="127"/>
    </row>
    <row r="182" spans="1:7" ht="45">
      <c r="A182" s="127"/>
      <c r="B182" s="81">
        <v>20</v>
      </c>
      <c r="C182" s="88" t="s">
        <v>831</v>
      </c>
      <c r="D182" s="81" t="s">
        <v>4</v>
      </c>
      <c r="E182" s="127"/>
      <c r="F182" s="127"/>
      <c r="G182" s="127"/>
    </row>
    <row r="183" spans="1:7" ht="45">
      <c r="A183" s="127"/>
      <c r="B183" s="81">
        <v>21</v>
      </c>
      <c r="C183" s="88" t="s">
        <v>832</v>
      </c>
      <c r="D183" s="81" t="s">
        <v>4</v>
      </c>
      <c r="E183" s="127"/>
      <c r="F183" s="127"/>
      <c r="G183" s="127"/>
    </row>
    <row r="184" spans="1:7" ht="45">
      <c r="A184" s="127"/>
      <c r="B184" s="81">
        <v>22</v>
      </c>
      <c r="C184" s="88" t="s">
        <v>833</v>
      </c>
      <c r="D184" s="81" t="s">
        <v>4</v>
      </c>
      <c r="E184" s="127"/>
      <c r="F184" s="127"/>
      <c r="G184" s="127"/>
    </row>
    <row r="185" spans="1:7" ht="45">
      <c r="A185" s="127"/>
      <c r="B185" s="81">
        <v>23</v>
      </c>
      <c r="C185" s="88" t="s">
        <v>834</v>
      </c>
      <c r="D185" s="81" t="s">
        <v>4</v>
      </c>
      <c r="E185" s="127"/>
      <c r="F185" s="127"/>
      <c r="G185" s="127"/>
    </row>
    <row r="186" spans="1:7" ht="45">
      <c r="A186" s="127"/>
      <c r="B186" s="81">
        <v>24</v>
      </c>
      <c r="C186" s="88" t="s">
        <v>835</v>
      </c>
      <c r="D186" s="52"/>
      <c r="E186" s="127"/>
      <c r="F186" s="127"/>
      <c r="G186" s="52" t="s">
        <v>857</v>
      </c>
    </row>
    <row r="187" spans="1:7" ht="45">
      <c r="A187" s="127"/>
      <c r="B187" s="81">
        <v>25</v>
      </c>
      <c r="C187" s="88" t="s">
        <v>836</v>
      </c>
      <c r="D187" s="52"/>
      <c r="E187" s="127"/>
      <c r="F187" s="127"/>
      <c r="G187" s="52" t="s">
        <v>857</v>
      </c>
    </row>
    <row r="188" spans="1:7" ht="45">
      <c r="A188" s="127"/>
      <c r="B188" s="81">
        <v>26</v>
      </c>
      <c r="C188" s="88" t="s">
        <v>837</v>
      </c>
      <c r="D188" s="52"/>
      <c r="E188" s="127"/>
      <c r="F188" s="127"/>
      <c r="G188" s="52" t="s">
        <v>857</v>
      </c>
    </row>
    <row r="189" spans="1:7" ht="45">
      <c r="A189" s="127"/>
      <c r="B189" s="81">
        <v>27</v>
      </c>
      <c r="C189" s="88" t="s">
        <v>838</v>
      </c>
      <c r="D189" s="52"/>
      <c r="E189" s="127"/>
      <c r="F189" s="127"/>
      <c r="G189" s="52" t="s">
        <v>857</v>
      </c>
    </row>
    <row r="190" spans="1:7" ht="30">
      <c r="A190" s="127"/>
      <c r="B190" s="81">
        <v>28</v>
      </c>
      <c r="C190" s="88" t="s">
        <v>839</v>
      </c>
      <c r="D190" s="52" t="s">
        <v>4</v>
      </c>
      <c r="E190" s="127"/>
      <c r="F190" s="127"/>
      <c r="G190" s="73"/>
    </row>
    <row r="191" spans="1:7" ht="45">
      <c r="A191" s="127"/>
      <c r="B191" s="81">
        <v>29</v>
      </c>
      <c r="C191" s="88" t="s">
        <v>840</v>
      </c>
      <c r="D191" s="52"/>
      <c r="E191" s="127"/>
      <c r="F191" s="127"/>
      <c r="G191" s="52" t="s">
        <v>857</v>
      </c>
    </row>
    <row r="192" spans="1:7" ht="45">
      <c r="A192" s="127"/>
      <c r="B192" s="81">
        <v>30</v>
      </c>
      <c r="C192" s="88" t="s">
        <v>841</v>
      </c>
      <c r="D192" s="52"/>
      <c r="E192" s="127"/>
      <c r="F192" s="127"/>
      <c r="G192" s="52" t="s">
        <v>857</v>
      </c>
    </row>
    <row r="193" spans="1:7" ht="45">
      <c r="A193" s="127"/>
      <c r="B193" s="81">
        <v>31</v>
      </c>
      <c r="C193" s="88" t="s">
        <v>842</v>
      </c>
      <c r="D193" s="52"/>
      <c r="E193" s="127"/>
      <c r="F193" s="127"/>
      <c r="G193" s="52" t="s">
        <v>857</v>
      </c>
    </row>
    <row r="194" spans="1:7" ht="45">
      <c r="A194" s="127"/>
      <c r="B194" s="81">
        <v>32</v>
      </c>
      <c r="C194" s="88" t="s">
        <v>843</v>
      </c>
      <c r="D194" s="52"/>
      <c r="E194" s="127"/>
      <c r="F194" s="127"/>
      <c r="G194" s="52" t="s">
        <v>857</v>
      </c>
    </row>
    <row r="195" spans="1:7" ht="30">
      <c r="A195" s="127"/>
      <c r="B195" s="81">
        <v>33</v>
      </c>
      <c r="C195" s="88" t="s">
        <v>844</v>
      </c>
      <c r="D195" s="52"/>
      <c r="E195" s="127"/>
      <c r="F195" s="127"/>
      <c r="G195" s="73"/>
    </row>
    <row r="196" spans="1:7" ht="45">
      <c r="A196" s="127"/>
      <c r="B196" s="81">
        <v>34</v>
      </c>
      <c r="C196" s="88" t="s">
        <v>845</v>
      </c>
      <c r="D196" s="52"/>
      <c r="E196" s="127"/>
      <c r="F196" s="127"/>
      <c r="G196" s="52" t="s">
        <v>857</v>
      </c>
    </row>
    <row r="197" spans="1:7" ht="30">
      <c r="A197" s="127"/>
      <c r="B197" s="81">
        <v>35</v>
      </c>
      <c r="C197" s="88" t="s">
        <v>846</v>
      </c>
      <c r="D197" s="52" t="s">
        <v>4</v>
      </c>
      <c r="E197" s="127"/>
      <c r="F197" s="127"/>
      <c r="G197" s="73"/>
    </row>
    <row r="198" spans="1:7" ht="30">
      <c r="A198" s="127"/>
      <c r="B198" s="81">
        <v>36</v>
      </c>
      <c r="C198" s="88" t="s">
        <v>847</v>
      </c>
      <c r="D198" s="52" t="s">
        <v>4</v>
      </c>
      <c r="E198" s="127"/>
      <c r="F198" s="127"/>
      <c r="G198" s="73"/>
    </row>
    <row r="199" spans="1:7" ht="30">
      <c r="A199" s="127"/>
      <c r="B199" s="81">
        <v>37</v>
      </c>
      <c r="C199" s="88" t="s">
        <v>848</v>
      </c>
      <c r="D199" s="52" t="s">
        <v>4</v>
      </c>
      <c r="E199" s="127"/>
      <c r="F199" s="127"/>
      <c r="G199" s="73"/>
    </row>
    <row r="200" spans="1:7" ht="30">
      <c r="A200" s="127"/>
      <c r="B200" s="81">
        <v>38</v>
      </c>
      <c r="C200" s="88" t="s">
        <v>849</v>
      </c>
      <c r="D200" s="52" t="s">
        <v>4</v>
      </c>
      <c r="E200" s="127"/>
      <c r="F200" s="127"/>
      <c r="G200" s="73"/>
    </row>
    <row r="201" spans="1:7" ht="30">
      <c r="A201" s="127"/>
      <c r="B201" s="81">
        <v>39</v>
      </c>
      <c r="C201" s="88" t="s">
        <v>850</v>
      </c>
      <c r="D201" s="52" t="s">
        <v>4</v>
      </c>
      <c r="E201" s="127"/>
      <c r="F201" s="127"/>
      <c r="G201" s="73"/>
    </row>
    <row r="202" spans="1:7" ht="45">
      <c r="A202" s="127"/>
      <c r="B202" s="81">
        <v>40</v>
      </c>
      <c r="C202" s="88" t="s">
        <v>851</v>
      </c>
      <c r="D202" s="73"/>
      <c r="E202" s="127"/>
      <c r="F202" s="127"/>
      <c r="G202" s="52" t="s">
        <v>857</v>
      </c>
    </row>
    <row r="203" spans="1:7" ht="30">
      <c r="A203" s="127"/>
      <c r="B203" s="81">
        <v>41</v>
      </c>
      <c r="C203" s="88" t="s">
        <v>852</v>
      </c>
      <c r="D203" s="81" t="s">
        <v>4</v>
      </c>
      <c r="E203" s="127"/>
      <c r="F203" s="127"/>
      <c r="G203" s="73"/>
    </row>
    <row r="204" spans="1:7" ht="30">
      <c r="A204" s="127"/>
      <c r="B204" s="81">
        <v>42</v>
      </c>
      <c r="C204" s="88" t="s">
        <v>853</v>
      </c>
      <c r="D204" s="81" t="s">
        <v>4</v>
      </c>
      <c r="E204" s="127"/>
      <c r="F204" s="127"/>
      <c r="G204" s="73"/>
    </row>
    <row r="205" spans="1:7" ht="30">
      <c r="A205" s="127"/>
      <c r="B205" s="81">
        <v>43</v>
      </c>
      <c r="C205" s="88" t="s">
        <v>854</v>
      </c>
      <c r="D205" s="81" t="s">
        <v>4</v>
      </c>
      <c r="E205" s="127"/>
      <c r="F205" s="127"/>
      <c r="G205" s="73"/>
    </row>
    <row r="206" spans="1:7" ht="30">
      <c r="A206" s="127"/>
      <c r="B206" s="81">
        <v>44</v>
      </c>
      <c r="C206" s="88" t="s">
        <v>855</v>
      </c>
      <c r="D206" s="81" t="s">
        <v>4</v>
      </c>
      <c r="E206" s="127"/>
      <c r="F206" s="127"/>
      <c r="G206" s="73"/>
    </row>
    <row r="207" spans="1:7" ht="30">
      <c r="A207" s="127"/>
      <c r="B207" s="81">
        <v>45</v>
      </c>
      <c r="C207" s="88" t="s">
        <v>856</v>
      </c>
      <c r="D207" s="81" t="s">
        <v>4</v>
      </c>
      <c r="E207" s="127"/>
      <c r="F207" s="127"/>
      <c r="G207" s="73"/>
    </row>
    <row r="208" spans="1:7" ht="15">
      <c r="A208" s="68" t="s">
        <v>658</v>
      </c>
      <c r="B208" s="140" t="s">
        <v>9</v>
      </c>
      <c r="C208" s="130">
        <v>0</v>
      </c>
      <c r="D208" s="127"/>
      <c r="E208" s="127"/>
      <c r="F208" s="127"/>
      <c r="G208" s="127"/>
    </row>
    <row r="209" spans="1:7" ht="15">
      <c r="A209" s="68" t="s">
        <v>659</v>
      </c>
      <c r="B209" s="140" t="s">
        <v>10</v>
      </c>
      <c r="C209" s="130"/>
      <c r="D209" s="127"/>
      <c r="E209" s="127"/>
      <c r="F209" s="127"/>
      <c r="G209" s="127"/>
    </row>
    <row r="210" spans="1:7" ht="45">
      <c r="A210" s="127"/>
      <c r="B210" s="52">
        <v>1</v>
      </c>
      <c r="C210" s="88" t="s">
        <v>697</v>
      </c>
      <c r="D210" s="52" t="s">
        <v>0</v>
      </c>
      <c r="E210" s="73"/>
      <c r="F210" s="73"/>
      <c r="G210" s="127"/>
    </row>
    <row r="211" spans="1:7" ht="30">
      <c r="A211" s="127"/>
      <c r="B211" s="52">
        <v>2</v>
      </c>
      <c r="C211" s="56" t="s">
        <v>699</v>
      </c>
      <c r="D211" s="52" t="s">
        <v>0</v>
      </c>
      <c r="E211" s="52"/>
      <c r="F211" s="73"/>
      <c r="G211" s="127"/>
    </row>
    <row r="212" spans="1:7" ht="30">
      <c r="A212" s="127"/>
      <c r="B212" s="52">
        <v>3</v>
      </c>
      <c r="C212" s="56" t="s">
        <v>700</v>
      </c>
      <c r="D212" s="52" t="s">
        <v>0</v>
      </c>
      <c r="E212" s="73"/>
      <c r="F212" s="52"/>
      <c r="G212" s="127"/>
    </row>
    <row r="213" spans="1:7" ht="30">
      <c r="A213" s="127"/>
      <c r="B213" s="52">
        <v>4</v>
      </c>
      <c r="C213" s="56" t="s">
        <v>701</v>
      </c>
      <c r="D213" s="73" t="s">
        <v>0</v>
      </c>
      <c r="E213" s="73"/>
      <c r="F213" s="73"/>
      <c r="G213" s="127"/>
    </row>
    <row r="214" spans="1:7" ht="15">
      <c r="A214" s="68"/>
      <c r="B214" s="68" t="s">
        <v>307</v>
      </c>
      <c r="C214" s="130"/>
      <c r="D214" s="127"/>
      <c r="E214" s="127"/>
      <c r="F214" s="127"/>
      <c r="G214" s="127"/>
    </row>
    <row r="215" spans="1:7" ht="45">
      <c r="A215" s="127"/>
      <c r="B215" s="141">
        <v>1</v>
      </c>
      <c r="C215" s="84" t="s">
        <v>862</v>
      </c>
      <c r="D215" s="32" t="s">
        <v>4</v>
      </c>
      <c r="E215" s="127"/>
      <c r="F215" s="127"/>
      <c r="G215" s="127"/>
    </row>
    <row r="216" spans="1:7" ht="45">
      <c r="A216" s="127"/>
      <c r="B216" s="141">
        <v>2</v>
      </c>
      <c r="C216" s="84" t="s">
        <v>863</v>
      </c>
      <c r="D216" s="32" t="s">
        <v>4</v>
      </c>
      <c r="E216" s="127"/>
      <c r="F216" s="127"/>
      <c r="G216" s="127"/>
    </row>
    <row r="217" spans="1:7" ht="45">
      <c r="A217" s="127"/>
      <c r="B217" s="141">
        <v>3</v>
      </c>
      <c r="C217" s="84" t="s">
        <v>864</v>
      </c>
      <c r="D217" s="32" t="s">
        <v>4</v>
      </c>
      <c r="E217" s="127"/>
      <c r="F217" s="127"/>
      <c r="G217" s="127"/>
    </row>
    <row r="218" spans="1:7" ht="30">
      <c r="A218" s="127"/>
      <c r="B218" s="141">
        <v>4</v>
      </c>
      <c r="C218" s="84" t="s">
        <v>865</v>
      </c>
      <c r="D218" s="32" t="s">
        <v>4</v>
      </c>
      <c r="E218" s="127"/>
      <c r="F218" s="127"/>
      <c r="G218" s="127"/>
    </row>
    <row r="219" spans="1:7" ht="30">
      <c r="A219" s="127"/>
      <c r="B219" s="141">
        <v>5</v>
      </c>
      <c r="C219" s="84" t="s">
        <v>866</v>
      </c>
      <c r="D219" s="32" t="s">
        <v>4</v>
      </c>
      <c r="E219" s="127"/>
      <c r="F219" s="127"/>
      <c r="G219" s="127"/>
    </row>
    <row r="220" spans="1:7" ht="30">
      <c r="A220" s="127"/>
      <c r="B220" s="141">
        <v>6</v>
      </c>
      <c r="C220" s="84" t="s">
        <v>867</v>
      </c>
      <c r="D220" s="32" t="s">
        <v>4</v>
      </c>
      <c r="E220" s="127"/>
      <c r="F220" s="127"/>
      <c r="G220" s="127"/>
    </row>
    <row r="221" spans="1:8" ht="15">
      <c r="A221" s="127" t="s">
        <v>661</v>
      </c>
      <c r="B221" s="68" t="s">
        <v>309</v>
      </c>
      <c r="C221" s="130"/>
      <c r="D221" s="127"/>
      <c r="E221" s="127"/>
      <c r="F221" s="127"/>
      <c r="G221" s="127"/>
      <c r="H221" s="142"/>
    </row>
    <row r="222" spans="1:8" ht="30">
      <c r="A222" s="127"/>
      <c r="B222" s="127">
        <v>1</v>
      </c>
      <c r="C222" s="56" t="s">
        <v>868</v>
      </c>
      <c r="D222" s="127">
        <v>0</v>
      </c>
      <c r="E222" s="127">
        <v>0</v>
      </c>
      <c r="F222" s="127">
        <v>0</v>
      </c>
      <c r="G222" s="127">
        <v>0</v>
      </c>
      <c r="H222" s="142"/>
    </row>
    <row r="223" spans="1:8" ht="30">
      <c r="A223" s="127"/>
      <c r="B223" s="127">
        <v>2</v>
      </c>
      <c r="C223" s="56" t="s">
        <v>869</v>
      </c>
      <c r="D223" s="127">
        <v>0</v>
      </c>
      <c r="E223" s="127">
        <v>0</v>
      </c>
      <c r="F223" s="127">
        <v>0</v>
      </c>
      <c r="G223" s="127">
        <v>0</v>
      </c>
      <c r="H223" s="142"/>
    </row>
    <row r="224" spans="1:8" ht="15">
      <c r="A224" s="68" t="s">
        <v>662</v>
      </c>
      <c r="B224" s="68" t="s">
        <v>312</v>
      </c>
      <c r="C224" s="130"/>
      <c r="D224" s="127"/>
      <c r="E224" s="127"/>
      <c r="F224" s="127"/>
      <c r="G224" s="127"/>
      <c r="H224" s="142"/>
    </row>
    <row r="225" spans="1:8" ht="30">
      <c r="A225" s="127"/>
      <c r="B225" s="52">
        <v>2</v>
      </c>
      <c r="C225" s="56" t="s">
        <v>871</v>
      </c>
      <c r="D225" s="73" t="s">
        <v>714</v>
      </c>
      <c r="E225" s="52"/>
      <c r="F225" s="73"/>
      <c r="G225" s="127"/>
      <c r="H225" s="142"/>
    </row>
    <row r="226" spans="1:8" ht="30">
      <c r="A226" s="127"/>
      <c r="B226" s="52">
        <v>3</v>
      </c>
      <c r="C226" s="56" t="s">
        <v>872</v>
      </c>
      <c r="D226" s="73" t="s">
        <v>714</v>
      </c>
      <c r="E226" s="73"/>
      <c r="F226" s="52"/>
      <c r="G226" s="127"/>
      <c r="H226" s="142"/>
    </row>
    <row r="227" spans="1:8" ht="15">
      <c r="A227" s="68" t="s">
        <v>663</v>
      </c>
      <c r="B227" s="68" t="s">
        <v>886</v>
      </c>
      <c r="C227" s="130"/>
      <c r="D227" s="127">
        <v>0</v>
      </c>
      <c r="E227" s="127">
        <v>0</v>
      </c>
      <c r="F227" s="127">
        <v>0</v>
      </c>
      <c r="G227" s="127">
        <v>0</v>
      </c>
      <c r="H227" s="142"/>
    </row>
    <row r="228" spans="1:8" ht="15">
      <c r="A228" s="143"/>
      <c r="B228" s="143"/>
      <c r="C228" s="144"/>
      <c r="D228" s="143"/>
      <c r="E228" s="143"/>
      <c r="F228" s="143"/>
      <c r="G228" s="143"/>
      <c r="H228" s="143"/>
    </row>
    <row r="229" spans="1:8" ht="15">
      <c r="A229" s="143"/>
      <c r="B229" s="143"/>
      <c r="C229" s="144"/>
      <c r="D229" s="143"/>
      <c r="E229" s="143"/>
      <c r="F229" s="143"/>
      <c r="G229" s="143"/>
      <c r="H229" s="143"/>
    </row>
    <row r="230" spans="1:8" ht="15">
      <c r="A230" s="143"/>
      <c r="B230" s="143"/>
      <c r="C230" s="144"/>
      <c r="D230" s="143"/>
      <c r="E230" s="143"/>
      <c r="F230" s="143"/>
      <c r="G230" s="143"/>
      <c r="H230" s="143"/>
    </row>
    <row r="231" spans="1:8" ht="15">
      <c r="A231" s="143"/>
      <c r="B231" s="143"/>
      <c r="C231" s="144"/>
      <c r="D231" s="143"/>
      <c r="E231" s="143"/>
      <c r="F231" s="143"/>
      <c r="G231" s="143"/>
      <c r="H231" s="143"/>
    </row>
    <row r="232" spans="1:8" ht="15">
      <c r="A232" s="143"/>
      <c r="B232" s="143"/>
      <c r="C232" s="144"/>
      <c r="D232" s="143"/>
      <c r="E232" s="143"/>
      <c r="F232" s="143"/>
      <c r="G232" s="143"/>
      <c r="H232" s="143"/>
    </row>
    <row r="233" spans="1:8" ht="15">
      <c r="A233" s="143"/>
      <c r="B233" s="143"/>
      <c r="C233" s="144"/>
      <c r="D233" s="143"/>
      <c r="E233" s="143"/>
      <c r="F233" s="143"/>
      <c r="G233" s="143"/>
      <c r="H233" s="143"/>
    </row>
    <row r="234" spans="1:8" ht="15">
      <c r="A234" s="143"/>
      <c r="B234" s="143"/>
      <c r="C234" s="144"/>
      <c r="D234" s="143"/>
      <c r="E234" s="143"/>
      <c r="F234" s="143"/>
      <c r="G234" s="143"/>
      <c r="H234" s="143"/>
    </row>
    <row r="235" spans="1:8" ht="15">
      <c r="A235" s="143"/>
      <c r="B235" s="143"/>
      <c r="C235" s="144"/>
      <c r="D235" s="143"/>
      <c r="E235" s="143"/>
      <c r="F235" s="143"/>
      <c r="G235" s="143"/>
      <c r="H235" s="143"/>
    </row>
    <row r="236" spans="1:8" ht="15">
      <c r="A236" s="143"/>
      <c r="B236" s="143"/>
      <c r="C236" s="144"/>
      <c r="D236" s="143"/>
      <c r="E236" s="143"/>
      <c r="F236" s="143"/>
      <c r="G236" s="143"/>
      <c r="H236" s="143"/>
    </row>
    <row r="237" spans="1:8" ht="15">
      <c r="A237" s="143"/>
      <c r="B237" s="143"/>
      <c r="C237" s="144"/>
      <c r="D237" s="143"/>
      <c r="E237" s="143"/>
      <c r="F237" s="143"/>
      <c r="G237" s="143"/>
      <c r="H237" s="143"/>
    </row>
    <row r="238" spans="1:8" ht="15">
      <c r="A238" s="143"/>
      <c r="B238" s="143"/>
      <c r="C238" s="144"/>
      <c r="D238" s="143"/>
      <c r="E238" s="143"/>
      <c r="F238" s="143"/>
      <c r="G238" s="143"/>
      <c r="H238" s="143"/>
    </row>
    <row r="239" spans="1:8" ht="15">
      <c r="A239" s="143"/>
      <c r="B239" s="143"/>
      <c r="C239" s="144"/>
      <c r="D239" s="143"/>
      <c r="E239" s="143"/>
      <c r="F239" s="143"/>
      <c r="G239" s="143"/>
      <c r="H239" s="143"/>
    </row>
    <row r="240" spans="1:8" ht="15">
      <c r="A240" s="143"/>
      <c r="B240" s="143"/>
      <c r="C240" s="144"/>
      <c r="D240" s="143"/>
      <c r="E240" s="143"/>
      <c r="F240" s="143"/>
      <c r="G240" s="143"/>
      <c r="H240" s="143"/>
    </row>
    <row r="241" spans="1:8" ht="15">
      <c r="A241" s="143"/>
      <c r="B241" s="143"/>
      <c r="C241" s="144"/>
      <c r="D241" s="143"/>
      <c r="E241" s="143"/>
      <c r="F241" s="143"/>
      <c r="G241" s="143"/>
      <c r="H241" s="143"/>
    </row>
    <row r="242" spans="1:8" ht="15">
      <c r="A242" s="143"/>
      <c r="B242" s="143"/>
      <c r="C242" s="144"/>
      <c r="D242" s="143"/>
      <c r="E242" s="143"/>
      <c r="F242" s="143"/>
      <c r="G242" s="143"/>
      <c r="H242" s="143"/>
    </row>
    <row r="243" spans="1:8" ht="15">
      <c r="A243" s="143"/>
      <c r="B243" s="143"/>
      <c r="C243" s="144"/>
      <c r="D243" s="143"/>
      <c r="E243" s="143"/>
      <c r="F243" s="143"/>
      <c r="G243" s="143"/>
      <c r="H243" s="143"/>
    </row>
    <row r="244" spans="1:8" ht="15">
      <c r="A244" s="143"/>
      <c r="B244" s="143"/>
      <c r="C244" s="144"/>
      <c r="D244" s="143"/>
      <c r="E244" s="143"/>
      <c r="F244" s="143"/>
      <c r="G244" s="143"/>
      <c r="H244" s="143"/>
    </row>
    <row r="245" spans="1:8" ht="15">
      <c r="A245" s="143"/>
      <c r="B245" s="143"/>
      <c r="C245" s="144"/>
      <c r="D245" s="143"/>
      <c r="E245" s="143"/>
      <c r="F245" s="143"/>
      <c r="G245" s="143"/>
      <c r="H245" s="143"/>
    </row>
    <row r="246" spans="1:8" ht="15">
      <c r="A246" s="143"/>
      <c r="B246" s="143"/>
      <c r="C246" s="144"/>
      <c r="D246" s="143"/>
      <c r="E246" s="143"/>
      <c r="F246" s="143"/>
      <c r="G246" s="143"/>
      <c r="H246" s="143"/>
    </row>
    <row r="247" spans="1:8" ht="15">
      <c r="A247" s="143"/>
      <c r="B247" s="143"/>
      <c r="C247" s="144"/>
      <c r="D247" s="143"/>
      <c r="E247" s="143"/>
      <c r="F247" s="143"/>
      <c r="G247" s="143"/>
      <c r="H247" s="143"/>
    </row>
    <row r="248" spans="1:8" ht="15">
      <c r="A248" s="143"/>
      <c r="B248" s="143"/>
      <c r="C248" s="144"/>
      <c r="D248" s="143"/>
      <c r="E248" s="143"/>
      <c r="F248" s="143"/>
      <c r="G248" s="143"/>
      <c r="H248" s="143"/>
    </row>
    <row r="249" spans="1:8" ht="15">
      <c r="A249" s="143"/>
      <c r="B249" s="143"/>
      <c r="C249" s="144"/>
      <c r="D249" s="143"/>
      <c r="E249" s="143"/>
      <c r="F249" s="143"/>
      <c r="G249" s="143"/>
      <c r="H249" s="143"/>
    </row>
    <row r="250" spans="1:8" ht="15">
      <c r="A250" s="143"/>
      <c r="B250" s="143"/>
      <c r="C250" s="144"/>
      <c r="D250" s="143"/>
      <c r="E250" s="143"/>
      <c r="F250" s="143"/>
      <c r="G250" s="143"/>
      <c r="H250" s="143"/>
    </row>
    <row r="251" spans="1:8" ht="15">
      <c r="A251" s="143"/>
      <c r="B251" s="143"/>
      <c r="C251" s="144"/>
      <c r="D251" s="143"/>
      <c r="E251" s="143"/>
      <c r="F251" s="143"/>
      <c r="G251" s="143"/>
      <c r="H251" s="143"/>
    </row>
    <row r="252" spans="1:8" ht="15">
      <c r="A252" s="143"/>
      <c r="B252" s="143"/>
      <c r="C252" s="144"/>
      <c r="D252" s="143"/>
      <c r="E252" s="143"/>
      <c r="F252" s="143"/>
      <c r="G252" s="143"/>
      <c r="H252" s="143"/>
    </row>
    <row r="253" spans="1:8" ht="15">
      <c r="A253" s="143"/>
      <c r="B253" s="143"/>
      <c r="C253" s="144"/>
      <c r="D253" s="143"/>
      <c r="E253" s="143"/>
      <c r="F253" s="143"/>
      <c r="G253" s="143"/>
      <c r="H253" s="143"/>
    </row>
    <row r="254" spans="1:8" ht="15">
      <c r="A254" s="143"/>
      <c r="B254" s="143"/>
      <c r="C254" s="144"/>
      <c r="D254" s="143"/>
      <c r="E254" s="143"/>
      <c r="F254" s="143"/>
      <c r="G254" s="143"/>
      <c r="H254" s="143"/>
    </row>
    <row r="255" spans="1:8" ht="15">
      <c r="A255" s="143"/>
      <c r="B255" s="143"/>
      <c r="C255" s="144"/>
      <c r="D255" s="143"/>
      <c r="E255" s="143"/>
      <c r="F255" s="143"/>
      <c r="G255" s="143"/>
      <c r="H255" s="143"/>
    </row>
    <row r="256" spans="1:8" ht="15">
      <c r="A256" s="143"/>
      <c r="B256" s="143"/>
      <c r="C256" s="144"/>
      <c r="D256" s="143"/>
      <c r="E256" s="143"/>
      <c r="F256" s="143"/>
      <c r="G256" s="143"/>
      <c r="H256" s="143"/>
    </row>
    <row r="257" spans="1:8" ht="15">
      <c r="A257" s="143"/>
      <c r="B257" s="143"/>
      <c r="C257" s="144"/>
      <c r="D257" s="143"/>
      <c r="E257" s="143"/>
      <c r="F257" s="143"/>
      <c r="G257" s="143"/>
      <c r="H257" s="143"/>
    </row>
    <row r="258" spans="1:8" ht="15">
      <c r="A258" s="143"/>
      <c r="B258" s="143"/>
      <c r="C258" s="144"/>
      <c r="D258" s="143"/>
      <c r="E258" s="143"/>
      <c r="F258" s="143"/>
      <c r="G258" s="143"/>
      <c r="H258" s="143"/>
    </row>
    <row r="259" spans="1:8" ht="15">
      <c r="A259" s="143"/>
      <c r="B259" s="143"/>
      <c r="C259" s="144"/>
      <c r="D259" s="143"/>
      <c r="E259" s="143"/>
      <c r="F259" s="143"/>
      <c r="G259" s="143"/>
      <c r="H259" s="143"/>
    </row>
    <row r="260" spans="1:8" ht="15">
      <c r="A260" s="143"/>
      <c r="B260" s="143"/>
      <c r="C260" s="144"/>
      <c r="D260" s="143"/>
      <c r="E260" s="143"/>
      <c r="F260" s="143"/>
      <c r="G260" s="143"/>
      <c r="H260" s="143"/>
    </row>
    <row r="261" spans="1:8" ht="15">
      <c r="A261" s="143"/>
      <c r="B261" s="143"/>
      <c r="C261" s="144"/>
      <c r="D261" s="143"/>
      <c r="E261" s="143"/>
      <c r="F261" s="143"/>
      <c r="G261" s="143"/>
      <c r="H261" s="143"/>
    </row>
    <row r="262" spans="1:8" ht="15">
      <c r="A262" s="143"/>
      <c r="B262" s="143"/>
      <c r="C262" s="144"/>
      <c r="D262" s="143"/>
      <c r="E262" s="143"/>
      <c r="F262" s="143"/>
      <c r="G262" s="143"/>
      <c r="H262" s="143"/>
    </row>
    <row r="263" spans="1:8" ht="15">
      <c r="A263" s="143"/>
      <c r="B263" s="143"/>
      <c r="C263" s="144"/>
      <c r="D263" s="143"/>
      <c r="E263" s="143"/>
      <c r="F263" s="143"/>
      <c r="G263" s="143"/>
      <c r="H263" s="143"/>
    </row>
    <row r="264" spans="1:8" ht="15">
      <c r="A264" s="143"/>
      <c r="B264" s="143"/>
      <c r="C264" s="144"/>
      <c r="D264" s="143"/>
      <c r="E264" s="143"/>
      <c r="F264" s="143"/>
      <c r="G264" s="143"/>
      <c r="H264" s="143"/>
    </row>
    <row r="265" spans="1:8" ht="15">
      <c r="A265" s="143"/>
      <c r="B265" s="143"/>
      <c r="C265" s="144"/>
      <c r="D265" s="143"/>
      <c r="E265" s="143"/>
      <c r="F265" s="143"/>
      <c r="G265" s="143"/>
      <c r="H265" s="143"/>
    </row>
    <row r="266" spans="1:8" ht="15">
      <c r="A266" s="143"/>
      <c r="B266" s="143"/>
      <c r="C266" s="144"/>
      <c r="D266" s="143"/>
      <c r="E266" s="143"/>
      <c r="F266" s="143"/>
      <c r="G266" s="143"/>
      <c r="H266" s="143"/>
    </row>
    <row r="267" spans="1:8" ht="15">
      <c r="A267" s="143"/>
      <c r="B267" s="143"/>
      <c r="C267" s="144"/>
      <c r="D267" s="143"/>
      <c r="E267" s="143"/>
      <c r="F267" s="143"/>
      <c r="G267" s="143"/>
      <c r="H267" s="143"/>
    </row>
    <row r="268" spans="1:8" ht="15">
      <c r="A268" s="143"/>
      <c r="B268" s="143"/>
      <c r="C268" s="144"/>
      <c r="D268" s="143"/>
      <c r="E268" s="143"/>
      <c r="F268" s="143"/>
      <c r="G268" s="143"/>
      <c r="H268" s="143"/>
    </row>
    <row r="269" spans="1:8" ht="15">
      <c r="A269" s="143"/>
      <c r="B269" s="143"/>
      <c r="C269" s="144"/>
      <c r="D269" s="143"/>
      <c r="E269" s="143"/>
      <c r="F269" s="143"/>
      <c r="G269" s="143"/>
      <c r="H269" s="143"/>
    </row>
    <row r="270" spans="1:8" ht="15">
      <c r="A270" s="143"/>
      <c r="B270" s="143"/>
      <c r="C270" s="144"/>
      <c r="D270" s="143"/>
      <c r="E270" s="143"/>
      <c r="F270" s="143"/>
      <c r="G270" s="143"/>
      <c r="H270" s="143"/>
    </row>
    <row r="271" spans="1:8" ht="15">
      <c r="A271" s="143"/>
      <c r="B271" s="143"/>
      <c r="C271" s="144"/>
      <c r="D271" s="143"/>
      <c r="E271" s="143"/>
      <c r="F271" s="143"/>
      <c r="G271" s="143"/>
      <c r="H271" s="143"/>
    </row>
    <row r="272" spans="1:8" ht="15">
      <c r="A272" s="143"/>
      <c r="B272" s="143"/>
      <c r="C272" s="144"/>
      <c r="D272" s="143"/>
      <c r="E272" s="143"/>
      <c r="F272" s="143"/>
      <c r="G272" s="143"/>
      <c r="H272" s="143"/>
    </row>
    <row r="273" spans="1:8" ht="15">
      <c r="A273" s="143"/>
      <c r="B273" s="143"/>
      <c r="C273" s="144"/>
      <c r="D273" s="143"/>
      <c r="E273" s="143"/>
      <c r="F273" s="143"/>
      <c r="G273" s="143"/>
      <c r="H273" s="143"/>
    </row>
    <row r="274" spans="1:8" ht="15">
      <c r="A274" s="143"/>
      <c r="B274" s="143"/>
      <c r="C274" s="144"/>
      <c r="D274" s="143"/>
      <c r="E274" s="143"/>
      <c r="F274" s="143"/>
      <c r="G274" s="143"/>
      <c r="H274" s="143"/>
    </row>
    <row r="275" spans="1:8" ht="15">
      <c r="A275" s="143"/>
      <c r="B275" s="143"/>
      <c r="C275" s="144"/>
      <c r="D275" s="143"/>
      <c r="E275" s="143"/>
      <c r="F275" s="143"/>
      <c r="G275" s="143"/>
      <c r="H275" s="143"/>
    </row>
    <row r="276" spans="1:8" ht="15">
      <c r="A276" s="143"/>
      <c r="B276" s="143"/>
      <c r="C276" s="144"/>
      <c r="D276" s="143"/>
      <c r="E276" s="143"/>
      <c r="F276" s="143"/>
      <c r="G276" s="143"/>
      <c r="H276" s="143"/>
    </row>
    <row r="277" spans="1:8" ht="15">
      <c r="A277" s="143"/>
      <c r="B277" s="143"/>
      <c r="C277" s="144"/>
      <c r="D277" s="143"/>
      <c r="E277" s="143"/>
      <c r="F277" s="143"/>
      <c r="G277" s="143"/>
      <c r="H277" s="143"/>
    </row>
    <row r="278" spans="1:8" ht="15">
      <c r="A278" s="143"/>
      <c r="B278" s="143"/>
      <c r="C278" s="144"/>
      <c r="D278" s="143"/>
      <c r="E278" s="143"/>
      <c r="F278" s="143"/>
      <c r="G278" s="143"/>
      <c r="H278" s="143"/>
    </row>
    <row r="279" spans="1:8" ht="15">
      <c r="A279" s="143"/>
      <c r="B279" s="143"/>
      <c r="C279" s="144"/>
      <c r="D279" s="143"/>
      <c r="E279" s="143"/>
      <c r="F279" s="143"/>
      <c r="G279" s="143"/>
      <c r="H279" s="143"/>
    </row>
    <row r="280" spans="1:8" ht="15">
      <c r="A280" s="143"/>
      <c r="B280" s="143"/>
      <c r="C280" s="144"/>
      <c r="D280" s="143"/>
      <c r="E280" s="143"/>
      <c r="F280" s="143"/>
      <c r="G280" s="143"/>
      <c r="H280" s="143"/>
    </row>
    <row r="281" spans="1:8" ht="15">
      <c r="A281" s="143"/>
      <c r="B281" s="143"/>
      <c r="C281" s="144"/>
      <c r="D281" s="143"/>
      <c r="E281" s="143"/>
      <c r="F281" s="143"/>
      <c r="G281" s="143"/>
      <c r="H281" s="143"/>
    </row>
    <row r="282" spans="1:8" ht="15">
      <c r="A282" s="143"/>
      <c r="B282" s="143"/>
      <c r="C282" s="144"/>
      <c r="D282" s="143"/>
      <c r="E282" s="143"/>
      <c r="F282" s="143"/>
      <c r="G282" s="143"/>
      <c r="H282" s="143"/>
    </row>
    <row r="283" spans="1:8" ht="15">
      <c r="A283" s="143"/>
      <c r="B283" s="143"/>
      <c r="C283" s="144"/>
      <c r="D283" s="143"/>
      <c r="E283" s="143"/>
      <c r="F283" s="143"/>
      <c r="G283" s="143"/>
      <c r="H283" s="143"/>
    </row>
    <row r="284" spans="1:8" ht="15">
      <c r="A284" s="143"/>
      <c r="B284" s="143"/>
      <c r="C284" s="144"/>
      <c r="D284" s="143"/>
      <c r="E284" s="143"/>
      <c r="F284" s="143"/>
      <c r="G284" s="143"/>
      <c r="H284" s="143"/>
    </row>
    <row r="285" spans="1:8" ht="15">
      <c r="A285" s="143"/>
      <c r="B285" s="143"/>
      <c r="C285" s="144"/>
      <c r="D285" s="143"/>
      <c r="E285" s="143"/>
      <c r="F285" s="143"/>
      <c r="G285" s="143"/>
      <c r="H285" s="143"/>
    </row>
    <row r="286" spans="1:8" ht="15">
      <c r="A286" s="143"/>
      <c r="B286" s="143"/>
      <c r="C286" s="144"/>
      <c r="D286" s="143"/>
      <c r="E286" s="143"/>
      <c r="F286" s="143"/>
      <c r="G286" s="143"/>
      <c r="H286" s="143"/>
    </row>
    <row r="287" spans="1:8" ht="15">
      <c r="A287" s="143"/>
      <c r="B287" s="143"/>
      <c r="C287" s="144"/>
      <c r="D287" s="143"/>
      <c r="E287" s="143"/>
      <c r="F287" s="143"/>
      <c r="G287" s="143"/>
      <c r="H287" s="143"/>
    </row>
    <row r="288" spans="1:8" ht="15">
      <c r="A288" s="143"/>
      <c r="B288" s="143"/>
      <c r="C288" s="144"/>
      <c r="D288" s="143"/>
      <c r="E288" s="143"/>
      <c r="F288" s="143"/>
      <c r="G288" s="143"/>
      <c r="H288" s="143"/>
    </row>
    <row r="289" spans="1:8" ht="15">
      <c r="A289" s="143"/>
      <c r="B289" s="143"/>
      <c r="C289" s="144"/>
      <c r="D289" s="143"/>
      <c r="E289" s="143"/>
      <c r="F289" s="143"/>
      <c r="G289" s="143"/>
      <c r="H289" s="143"/>
    </row>
    <row r="290" spans="1:8" ht="15">
      <c r="A290" s="143"/>
      <c r="B290" s="143"/>
      <c r="C290" s="144"/>
      <c r="D290" s="143"/>
      <c r="E290" s="143"/>
      <c r="F290" s="143"/>
      <c r="G290" s="143"/>
      <c r="H290" s="143"/>
    </row>
    <row r="291" spans="1:8" ht="15">
      <c r="A291" s="143"/>
      <c r="B291" s="143"/>
      <c r="C291" s="144"/>
      <c r="D291" s="143"/>
      <c r="E291" s="143"/>
      <c r="F291" s="143"/>
      <c r="G291" s="143"/>
      <c r="H291" s="143"/>
    </row>
    <row r="292" spans="1:8" ht="15">
      <c r="A292" s="143"/>
      <c r="B292" s="143"/>
      <c r="C292" s="144"/>
      <c r="D292" s="143"/>
      <c r="E292" s="143"/>
      <c r="F292" s="143"/>
      <c r="G292" s="143"/>
      <c r="H292" s="143"/>
    </row>
    <row r="293" spans="1:8" ht="15">
      <c r="A293" s="143"/>
      <c r="B293" s="143"/>
      <c r="C293" s="144"/>
      <c r="D293" s="143"/>
      <c r="E293" s="143"/>
      <c r="F293" s="143"/>
      <c r="G293" s="143"/>
      <c r="H293" s="143"/>
    </row>
    <row r="294" spans="1:8" ht="15">
      <c r="A294" s="143"/>
      <c r="B294" s="143"/>
      <c r="C294" s="144"/>
      <c r="D294" s="143"/>
      <c r="E294" s="143"/>
      <c r="F294" s="143"/>
      <c r="G294" s="143"/>
      <c r="H294" s="143"/>
    </row>
    <row r="295" spans="1:8" ht="15">
      <c r="A295" s="143"/>
      <c r="B295" s="143"/>
      <c r="C295" s="144"/>
      <c r="D295" s="143"/>
      <c r="E295" s="143"/>
      <c r="F295" s="143"/>
      <c r="G295" s="143"/>
      <c r="H295" s="143"/>
    </row>
    <row r="296" spans="1:8" ht="15">
      <c r="A296" s="143"/>
      <c r="B296" s="143"/>
      <c r="C296" s="144"/>
      <c r="D296" s="143"/>
      <c r="E296" s="143"/>
      <c r="F296" s="143"/>
      <c r="G296" s="143"/>
      <c r="H296" s="143"/>
    </row>
    <row r="297" spans="1:8" ht="15">
      <c r="A297" s="143"/>
      <c r="B297" s="143"/>
      <c r="C297" s="144"/>
      <c r="D297" s="143"/>
      <c r="E297" s="143"/>
      <c r="F297" s="143"/>
      <c r="G297" s="143"/>
      <c r="H297" s="143"/>
    </row>
    <row r="298" spans="1:8" ht="15">
      <c r="A298" s="143"/>
      <c r="B298" s="143"/>
      <c r="C298" s="144"/>
      <c r="D298" s="143"/>
      <c r="E298" s="143"/>
      <c r="F298" s="143"/>
      <c r="G298" s="143"/>
      <c r="H298" s="143"/>
    </row>
    <row r="299" spans="1:8" ht="15">
      <c r="A299" s="143"/>
      <c r="B299" s="143"/>
      <c r="C299" s="144"/>
      <c r="D299" s="143"/>
      <c r="E299" s="143"/>
      <c r="F299" s="143"/>
      <c r="G299" s="143"/>
      <c r="H299" s="143"/>
    </row>
    <row r="300" spans="1:8" ht="15">
      <c r="A300" s="143"/>
      <c r="B300" s="143"/>
      <c r="C300" s="144"/>
      <c r="D300" s="143"/>
      <c r="E300" s="143"/>
      <c r="F300" s="143"/>
      <c r="G300" s="143"/>
      <c r="H300" s="143"/>
    </row>
    <row r="301" spans="1:8" ht="15">
      <c r="A301" s="143"/>
      <c r="B301" s="143"/>
      <c r="C301" s="144"/>
      <c r="D301" s="143"/>
      <c r="E301" s="143"/>
      <c r="F301" s="143"/>
      <c r="G301" s="143"/>
      <c r="H301" s="143"/>
    </row>
    <row r="302" spans="1:8" ht="15">
      <c r="A302" s="143"/>
      <c r="B302" s="143"/>
      <c r="C302" s="144"/>
      <c r="D302" s="143"/>
      <c r="E302" s="143"/>
      <c r="F302" s="143"/>
      <c r="G302" s="143"/>
      <c r="H302" s="143"/>
    </row>
    <row r="303" spans="1:8" ht="15">
      <c r="A303" s="143"/>
      <c r="B303" s="143"/>
      <c r="C303" s="144"/>
      <c r="D303" s="143"/>
      <c r="E303" s="143"/>
      <c r="F303" s="143"/>
      <c r="G303" s="143"/>
      <c r="H303" s="143"/>
    </row>
    <row r="304" spans="1:8" ht="15">
      <c r="A304" s="143"/>
      <c r="B304" s="143"/>
      <c r="C304" s="144"/>
      <c r="D304" s="143"/>
      <c r="E304" s="143"/>
      <c r="F304" s="143"/>
      <c r="G304" s="143"/>
      <c r="H304" s="143"/>
    </row>
    <row r="305" spans="1:8" ht="15">
      <c r="A305" s="143"/>
      <c r="B305" s="143"/>
      <c r="C305" s="144"/>
      <c r="D305" s="143"/>
      <c r="E305" s="143"/>
      <c r="F305" s="143"/>
      <c r="G305" s="143"/>
      <c r="H305" s="143"/>
    </row>
    <row r="306" spans="1:8" ht="15">
      <c r="A306" s="143"/>
      <c r="B306" s="143"/>
      <c r="C306" s="144"/>
      <c r="D306" s="143"/>
      <c r="E306" s="143"/>
      <c r="F306" s="143"/>
      <c r="G306" s="143"/>
      <c r="H306" s="143"/>
    </row>
    <row r="307" spans="1:8" ht="15">
      <c r="A307" s="143"/>
      <c r="B307" s="143"/>
      <c r="C307" s="144"/>
      <c r="D307" s="143"/>
      <c r="E307" s="143"/>
      <c r="F307" s="143"/>
      <c r="G307" s="143"/>
      <c r="H307" s="143"/>
    </row>
    <row r="308" spans="1:8" ht="15">
      <c r="A308" s="143"/>
      <c r="B308" s="143"/>
      <c r="C308" s="144"/>
      <c r="D308" s="143"/>
      <c r="E308" s="143"/>
      <c r="F308" s="143"/>
      <c r="G308" s="143"/>
      <c r="H308" s="143"/>
    </row>
    <row r="309" spans="1:8" ht="15">
      <c r="A309" s="143"/>
      <c r="B309" s="143"/>
      <c r="C309" s="144"/>
      <c r="D309" s="143"/>
      <c r="E309" s="143"/>
      <c r="F309" s="143"/>
      <c r="G309" s="143"/>
      <c r="H309" s="143"/>
    </row>
    <row r="310" spans="1:8" ht="15">
      <c r="A310" s="143"/>
      <c r="B310" s="143"/>
      <c r="C310" s="144"/>
      <c r="D310" s="143"/>
      <c r="E310" s="143"/>
      <c r="F310" s="143"/>
      <c r="G310" s="143"/>
      <c r="H310" s="143"/>
    </row>
    <row r="311" spans="1:8" ht="15">
      <c r="A311" s="143"/>
      <c r="B311" s="143"/>
      <c r="C311" s="144"/>
      <c r="D311" s="143"/>
      <c r="E311" s="143"/>
      <c r="F311" s="143"/>
      <c r="G311" s="143"/>
      <c r="H311" s="143"/>
    </row>
    <row r="312" spans="1:8" ht="15">
      <c r="A312" s="143"/>
      <c r="B312" s="143"/>
      <c r="C312" s="144"/>
      <c r="D312" s="143"/>
      <c r="E312" s="143"/>
      <c r="F312" s="143"/>
      <c r="G312" s="143"/>
      <c r="H312" s="143"/>
    </row>
    <row r="313" spans="1:8" ht="15">
      <c r="A313" s="143"/>
      <c r="B313" s="143"/>
      <c r="C313" s="144"/>
      <c r="D313" s="143"/>
      <c r="E313" s="143"/>
      <c r="F313" s="143"/>
      <c r="G313" s="143"/>
      <c r="H313" s="143"/>
    </row>
    <row r="314" spans="1:8" ht="15">
      <c r="A314" s="143"/>
      <c r="B314" s="143"/>
      <c r="C314" s="144"/>
      <c r="D314" s="143"/>
      <c r="E314" s="143"/>
      <c r="F314" s="143"/>
      <c r="G314" s="143"/>
      <c r="H314" s="143"/>
    </row>
    <row r="315" spans="1:8" ht="15">
      <c r="A315" s="143"/>
      <c r="B315" s="143"/>
      <c r="C315" s="144"/>
      <c r="D315" s="143"/>
      <c r="E315" s="143"/>
      <c r="F315" s="143"/>
      <c r="G315" s="143"/>
      <c r="H315" s="143"/>
    </row>
    <row r="316" spans="1:8" ht="15">
      <c r="A316" s="143"/>
      <c r="B316" s="143"/>
      <c r="C316" s="144"/>
      <c r="D316" s="143"/>
      <c r="E316" s="143"/>
      <c r="F316" s="143"/>
      <c r="G316" s="143"/>
      <c r="H316" s="143"/>
    </row>
    <row r="317" spans="1:8" ht="15">
      <c r="A317" s="143"/>
      <c r="B317" s="143"/>
      <c r="C317" s="144"/>
      <c r="D317" s="143"/>
      <c r="E317" s="143"/>
      <c r="F317" s="143"/>
      <c r="G317" s="143"/>
      <c r="H317" s="143"/>
    </row>
    <row r="318" spans="1:8" ht="15">
      <c r="A318" s="143"/>
      <c r="B318" s="143"/>
      <c r="C318" s="144"/>
      <c r="D318" s="143"/>
      <c r="E318" s="143"/>
      <c r="F318" s="143"/>
      <c r="G318" s="143"/>
      <c r="H318" s="143"/>
    </row>
    <row r="319" spans="1:8" ht="15">
      <c r="A319" s="143"/>
      <c r="B319" s="143"/>
      <c r="C319" s="144"/>
      <c r="D319" s="143"/>
      <c r="E319" s="143"/>
      <c r="F319" s="143"/>
      <c r="G319" s="143"/>
      <c r="H319" s="143"/>
    </row>
    <row r="320" spans="1:8" ht="15">
      <c r="A320" s="143"/>
      <c r="B320" s="143"/>
      <c r="C320" s="144"/>
      <c r="D320" s="143"/>
      <c r="E320" s="143"/>
      <c r="F320" s="143"/>
      <c r="G320" s="143"/>
      <c r="H320" s="143"/>
    </row>
    <row r="321" spans="1:8" ht="15">
      <c r="A321" s="143"/>
      <c r="B321" s="143"/>
      <c r="C321" s="144"/>
      <c r="D321" s="143"/>
      <c r="E321" s="143"/>
      <c r="F321" s="143"/>
      <c r="G321" s="143"/>
      <c r="H321" s="143"/>
    </row>
    <row r="322" spans="1:8" ht="15">
      <c r="A322" s="143"/>
      <c r="B322" s="143"/>
      <c r="C322" s="144"/>
      <c r="D322" s="143"/>
      <c r="E322" s="143"/>
      <c r="F322" s="143"/>
      <c r="G322" s="143"/>
      <c r="H322" s="143"/>
    </row>
    <row r="323" spans="1:8" ht="15">
      <c r="A323" s="143"/>
      <c r="B323" s="143"/>
      <c r="C323" s="144"/>
      <c r="D323" s="143"/>
      <c r="E323" s="143"/>
      <c r="F323" s="143"/>
      <c r="G323" s="143"/>
      <c r="H323" s="143"/>
    </row>
    <row r="324" spans="1:8" ht="15">
      <c r="A324" s="143"/>
      <c r="B324" s="143"/>
      <c r="C324" s="144"/>
      <c r="D324" s="143"/>
      <c r="E324" s="143"/>
      <c r="F324" s="143"/>
      <c r="G324" s="143"/>
      <c r="H324" s="143"/>
    </row>
    <row r="325" spans="1:8" ht="15">
      <c r="A325" s="143"/>
      <c r="B325" s="143"/>
      <c r="C325" s="144"/>
      <c r="D325" s="143"/>
      <c r="E325" s="143"/>
      <c r="F325" s="143"/>
      <c r="G325" s="143"/>
      <c r="H325" s="143"/>
    </row>
    <row r="326" spans="1:8" ht="15">
      <c r="A326" s="143"/>
      <c r="B326" s="143"/>
      <c r="C326" s="144"/>
      <c r="D326" s="143"/>
      <c r="E326" s="143"/>
      <c r="F326" s="143"/>
      <c r="G326" s="143"/>
      <c r="H326" s="143"/>
    </row>
    <row r="327" spans="1:8" ht="15">
      <c r="A327" s="143"/>
      <c r="B327" s="143"/>
      <c r="C327" s="144"/>
      <c r="D327" s="143"/>
      <c r="E327" s="143"/>
      <c r="F327" s="143"/>
      <c r="G327" s="143"/>
      <c r="H327" s="143"/>
    </row>
    <row r="328" spans="1:8" ht="15">
      <c r="A328" s="143"/>
      <c r="B328" s="143"/>
      <c r="C328" s="144"/>
      <c r="D328" s="143"/>
      <c r="E328" s="143"/>
      <c r="F328" s="143"/>
      <c r="G328" s="143"/>
      <c r="H328" s="143"/>
    </row>
    <row r="329" spans="1:8" ht="15">
      <c r="A329" s="143"/>
      <c r="B329" s="143"/>
      <c r="C329" s="144"/>
      <c r="D329" s="143"/>
      <c r="E329" s="143"/>
      <c r="F329" s="143"/>
      <c r="G329" s="143"/>
      <c r="H329" s="143"/>
    </row>
    <row r="330" spans="1:8" ht="15">
      <c r="A330" s="143"/>
      <c r="B330" s="143"/>
      <c r="C330" s="144"/>
      <c r="D330" s="143"/>
      <c r="E330" s="143"/>
      <c r="F330" s="143"/>
      <c r="G330" s="143"/>
      <c r="H330" s="143"/>
    </row>
    <row r="331" spans="1:8" ht="15">
      <c r="A331" s="143"/>
      <c r="B331" s="143"/>
      <c r="C331" s="144"/>
      <c r="D331" s="143"/>
      <c r="E331" s="143"/>
      <c r="F331" s="143"/>
      <c r="G331" s="143"/>
      <c r="H331" s="143"/>
    </row>
    <row r="332" spans="1:8" ht="15">
      <c r="A332" s="143"/>
      <c r="B332" s="143"/>
      <c r="C332" s="144"/>
      <c r="D332" s="143"/>
      <c r="E332" s="143"/>
      <c r="F332" s="143"/>
      <c r="G332" s="143"/>
      <c r="H332" s="143"/>
    </row>
    <row r="333" spans="1:8" ht="15">
      <c r="A333" s="143"/>
      <c r="B333" s="143"/>
      <c r="C333" s="144"/>
      <c r="D333" s="143"/>
      <c r="E333" s="143"/>
      <c r="F333" s="143"/>
      <c r="G333" s="143"/>
      <c r="H333" s="143"/>
    </row>
    <row r="334" ht="15">
      <c r="G334" s="145"/>
    </row>
    <row r="335" ht="15">
      <c r="G335" s="127"/>
    </row>
    <row r="336" ht="15">
      <c r="G336" s="127"/>
    </row>
    <row r="337" ht="15">
      <c r="G337" s="127"/>
    </row>
    <row r="338" ht="15">
      <c r="G338" s="127"/>
    </row>
    <row r="339" ht="15">
      <c r="G339" s="127"/>
    </row>
    <row r="340" ht="15">
      <c r="G340" s="127"/>
    </row>
    <row r="341" ht="15">
      <c r="G341" s="127"/>
    </row>
    <row r="342" ht="15">
      <c r="G342" s="127"/>
    </row>
    <row r="343" ht="15">
      <c r="G343" s="127"/>
    </row>
    <row r="344" ht="15">
      <c r="G344" s="127"/>
    </row>
    <row r="345" ht="15">
      <c r="G345" s="127"/>
    </row>
    <row r="346" ht="15">
      <c r="G346" s="127"/>
    </row>
    <row r="347" ht="15">
      <c r="G347" s="127"/>
    </row>
    <row r="348" ht="15">
      <c r="G348" s="127"/>
    </row>
    <row r="349" ht="15">
      <c r="G349" s="127"/>
    </row>
    <row r="350" ht="15">
      <c r="G350" s="127"/>
    </row>
    <row r="351" ht="15">
      <c r="G351" s="127"/>
    </row>
    <row r="352" ht="15">
      <c r="G352" s="127"/>
    </row>
    <row r="353" ht="15">
      <c r="G353" s="127"/>
    </row>
    <row r="354" ht="15">
      <c r="G354" s="127"/>
    </row>
    <row r="355" ht="15">
      <c r="G355" s="127"/>
    </row>
    <row r="356" ht="15">
      <c r="G356" s="127"/>
    </row>
    <row r="357" ht="15">
      <c r="G357" s="127"/>
    </row>
    <row r="358" ht="15">
      <c r="G358" s="127"/>
    </row>
    <row r="359" ht="15">
      <c r="G359" s="127"/>
    </row>
    <row r="360" ht="15">
      <c r="G360" s="127"/>
    </row>
    <row r="361" ht="15">
      <c r="G361" s="127"/>
    </row>
    <row r="362" ht="15">
      <c r="G362" s="127"/>
    </row>
    <row r="363" ht="15">
      <c r="G363" s="127"/>
    </row>
    <row r="364" ht="15">
      <c r="G364" s="127"/>
    </row>
    <row r="365" ht="15">
      <c r="G365" s="127"/>
    </row>
  </sheetData>
  <sheetProtection/>
  <mergeCells count="8">
    <mergeCell ref="A13:A14"/>
    <mergeCell ref="B13:B14"/>
    <mergeCell ref="A2:H2"/>
    <mergeCell ref="E3:F3"/>
    <mergeCell ref="G3:H3"/>
    <mergeCell ref="C13:C14"/>
    <mergeCell ref="D13:F13"/>
    <mergeCell ref="A12:F12"/>
  </mergeCells>
  <printOptions horizontalCentered="1"/>
  <pageMargins left="0" right="0" top="0.75" bottom="0.75" header="0.3" footer="0.3"/>
  <pageSetup firstPageNumber="25" useFirstPageNumber="1" horizontalDpi="600" verticalDpi="600" orientation="landscape" paperSize="9" r:id="rId1"/>
  <headerFooter>
    <oddFooter>&amp;C&amp;P</oddFooter>
  </headerFooter>
</worksheet>
</file>

<file path=xl/worksheets/sheet15.xml><?xml version="1.0" encoding="utf-8"?>
<worksheet xmlns="http://schemas.openxmlformats.org/spreadsheetml/2006/main" xmlns:r="http://schemas.openxmlformats.org/officeDocument/2006/relationships">
  <dimension ref="A1:X28"/>
  <sheetViews>
    <sheetView zoomScale="130" zoomScaleNormal="130" zoomScalePageLayoutView="0" workbookViewId="0" topLeftCell="A1">
      <selection activeCell="AF51" sqref="AF51"/>
    </sheetView>
  </sheetViews>
  <sheetFormatPr defaultColWidth="9.140625" defaultRowHeight="15"/>
  <cols>
    <col min="1" max="1" width="3.140625" style="311" customWidth="1"/>
    <col min="2" max="2" width="10.57421875" style="311" customWidth="1"/>
    <col min="3" max="3" width="10.140625" style="311" customWidth="1"/>
    <col min="4" max="6" width="5.140625" style="311" customWidth="1"/>
    <col min="7" max="7" width="6.00390625" style="311" customWidth="1"/>
    <col min="8" max="8" width="5.8515625" style="311" customWidth="1"/>
    <col min="9" max="9" width="5.57421875" style="311" customWidth="1"/>
    <col min="10" max="10" width="6.57421875" style="311" customWidth="1"/>
    <col min="11" max="11" width="4.8515625" style="311" customWidth="1"/>
    <col min="12" max="12" width="4.7109375" style="312" customWidth="1"/>
    <col min="13" max="13" width="5.140625" style="311" customWidth="1"/>
    <col min="14" max="14" width="4.7109375" style="311" customWidth="1"/>
    <col min="15" max="15" width="5.00390625" style="311" customWidth="1"/>
    <col min="16" max="16" width="4.8515625" style="311" customWidth="1"/>
    <col min="17" max="17" width="5.421875" style="311" customWidth="1"/>
    <col min="18" max="18" width="4.57421875" style="311" customWidth="1"/>
    <col min="19" max="19" width="4.8515625" style="311" customWidth="1"/>
    <col min="20" max="20" width="5.00390625" style="311" customWidth="1"/>
    <col min="21" max="21" width="5.421875" style="311" customWidth="1"/>
    <col min="22" max="23" width="5.28125" style="311" customWidth="1"/>
    <col min="24" max="24" width="5.7109375" style="311" customWidth="1"/>
    <col min="25" max="16384" width="9.140625" style="313" customWidth="1"/>
  </cols>
  <sheetData>
    <row r="1" ht="12">
      <c r="A1" s="310" t="s">
        <v>165</v>
      </c>
    </row>
    <row r="3" spans="1:24" s="314" customFormat="1" ht="36">
      <c r="A3" s="342" t="s">
        <v>1</v>
      </c>
      <c r="B3" s="342" t="s">
        <v>166</v>
      </c>
      <c r="C3" s="342" t="s">
        <v>167</v>
      </c>
      <c r="D3" s="342" t="s">
        <v>28</v>
      </c>
      <c r="E3" s="342" t="s">
        <v>29</v>
      </c>
      <c r="F3" s="342" t="s">
        <v>30</v>
      </c>
      <c r="G3" s="342" t="s">
        <v>31</v>
      </c>
      <c r="H3" s="342" t="s">
        <v>32</v>
      </c>
      <c r="I3" s="342" t="s">
        <v>33</v>
      </c>
      <c r="J3" s="342" t="s">
        <v>34</v>
      </c>
      <c r="K3" s="342" t="s">
        <v>35</v>
      </c>
      <c r="L3" s="342" t="s">
        <v>36</v>
      </c>
      <c r="M3" s="342" t="s">
        <v>37</v>
      </c>
      <c r="N3" s="342" t="s">
        <v>38</v>
      </c>
      <c r="O3" s="342" t="s">
        <v>39</v>
      </c>
      <c r="P3" s="342" t="s">
        <v>40</v>
      </c>
      <c r="Q3" s="342" t="s">
        <v>41</v>
      </c>
      <c r="R3" s="342" t="s">
        <v>8</v>
      </c>
      <c r="S3" s="342" t="s">
        <v>9</v>
      </c>
      <c r="T3" s="342" t="s">
        <v>10</v>
      </c>
      <c r="U3" s="342" t="s">
        <v>11</v>
      </c>
      <c r="V3" s="342" t="s">
        <v>12</v>
      </c>
      <c r="W3" s="342" t="s">
        <v>13</v>
      </c>
      <c r="X3" s="343" t="s">
        <v>14</v>
      </c>
    </row>
    <row r="4" spans="1:24" ht="24">
      <c r="A4" s="296">
        <v>1</v>
      </c>
      <c r="B4" s="1112"/>
      <c r="C4" s="296" t="s">
        <v>168</v>
      </c>
      <c r="D4" s="296">
        <v>5215</v>
      </c>
      <c r="E4" s="329">
        <v>248</v>
      </c>
      <c r="F4" s="296">
        <v>691</v>
      </c>
      <c r="G4" s="296">
        <v>938</v>
      </c>
      <c r="H4" s="296">
        <v>1212</v>
      </c>
      <c r="I4" s="296">
        <v>2894</v>
      </c>
      <c r="J4" s="296">
        <v>2379</v>
      </c>
      <c r="K4" s="344">
        <v>1006</v>
      </c>
      <c r="L4" s="221">
        <v>786</v>
      </c>
      <c r="M4" s="319">
        <v>1665</v>
      </c>
      <c r="N4" s="296">
        <v>256</v>
      </c>
      <c r="O4" s="296">
        <v>493</v>
      </c>
      <c r="P4" s="296">
        <v>896</v>
      </c>
      <c r="Q4" s="296">
        <v>1104</v>
      </c>
      <c r="R4" s="345">
        <v>240</v>
      </c>
      <c r="S4" s="296">
        <v>1590</v>
      </c>
      <c r="T4" s="316">
        <v>569</v>
      </c>
      <c r="U4" s="316">
        <v>1043</v>
      </c>
      <c r="V4" s="316">
        <v>533</v>
      </c>
      <c r="W4" s="346">
        <v>478</v>
      </c>
      <c r="X4" s="321">
        <v>300</v>
      </c>
    </row>
    <row r="5" spans="1:24" ht="36">
      <c r="A5" s="296"/>
      <c r="B5" s="1112"/>
      <c r="C5" s="296" t="s">
        <v>169</v>
      </c>
      <c r="D5" s="296">
        <v>2472</v>
      </c>
      <c r="E5" s="329">
        <v>111</v>
      </c>
      <c r="F5" s="296">
        <v>365</v>
      </c>
      <c r="G5" s="296">
        <v>512</v>
      </c>
      <c r="H5" s="296">
        <v>494</v>
      </c>
      <c r="I5" s="296">
        <v>1511</v>
      </c>
      <c r="J5" s="296">
        <v>1257</v>
      </c>
      <c r="K5" s="344">
        <v>476</v>
      </c>
      <c r="L5" s="221">
        <v>318</v>
      </c>
      <c r="M5" s="319">
        <v>1363</v>
      </c>
      <c r="N5" s="296">
        <v>122</v>
      </c>
      <c r="O5" s="296">
        <v>148</v>
      </c>
      <c r="P5" s="296">
        <v>297</v>
      </c>
      <c r="Q5" s="296">
        <v>569</v>
      </c>
      <c r="R5" s="345">
        <v>104</v>
      </c>
      <c r="S5" s="296">
        <v>780</v>
      </c>
      <c r="T5" s="316">
        <v>250</v>
      </c>
      <c r="U5" s="316">
        <v>350</v>
      </c>
      <c r="V5" s="316">
        <v>326</v>
      </c>
      <c r="W5" s="346">
        <v>384</v>
      </c>
      <c r="X5" s="321">
        <v>150</v>
      </c>
    </row>
    <row r="6" spans="1:24" ht="36">
      <c r="A6" s="296">
        <v>2</v>
      </c>
      <c r="B6" s="1112"/>
      <c r="C6" s="296" t="s">
        <v>170</v>
      </c>
      <c r="D6" s="296" t="s">
        <v>716</v>
      </c>
      <c r="E6" s="323" t="s">
        <v>870</v>
      </c>
      <c r="F6" s="296">
        <v>55</v>
      </c>
      <c r="G6" s="296" t="s">
        <v>722</v>
      </c>
      <c r="H6" s="296">
        <v>41</v>
      </c>
      <c r="I6" s="323">
        <v>52</v>
      </c>
      <c r="J6" s="296">
        <v>52.8</v>
      </c>
      <c r="K6" s="344">
        <v>47.3</v>
      </c>
      <c r="L6" s="347">
        <v>40.4</v>
      </c>
      <c r="M6" s="319">
        <v>40.57</v>
      </c>
      <c r="N6" s="296">
        <v>47.66</v>
      </c>
      <c r="O6" s="296"/>
      <c r="P6" s="296">
        <v>33.15</v>
      </c>
      <c r="Q6" s="296">
        <v>174</v>
      </c>
      <c r="R6" s="348">
        <v>43.333333333333336</v>
      </c>
      <c r="S6" s="296">
        <v>49.05</v>
      </c>
      <c r="T6" s="316">
        <v>36.2</v>
      </c>
      <c r="U6" s="316">
        <v>36.32</v>
      </c>
      <c r="V6" s="327">
        <f>V5/V4*100</f>
        <v>61.16322701688556</v>
      </c>
      <c r="W6" s="346" t="s">
        <v>915</v>
      </c>
      <c r="X6" s="321" t="s">
        <v>887</v>
      </c>
    </row>
    <row r="7" spans="1:24" ht="36">
      <c r="A7" s="296"/>
      <c r="B7" s="1112"/>
      <c r="C7" s="296" t="s">
        <v>171</v>
      </c>
      <c r="D7" s="296">
        <v>4552</v>
      </c>
      <c r="E7" s="329">
        <v>130</v>
      </c>
      <c r="F7" s="296">
        <v>684</v>
      </c>
      <c r="G7" s="296">
        <v>814</v>
      </c>
      <c r="H7" s="296">
        <v>365</v>
      </c>
      <c r="I7" s="296">
        <v>134</v>
      </c>
      <c r="J7" s="296">
        <v>1363</v>
      </c>
      <c r="K7" s="344">
        <v>406</v>
      </c>
      <c r="L7" s="221">
        <v>523</v>
      </c>
      <c r="M7" s="319">
        <v>1007</v>
      </c>
      <c r="N7" s="296">
        <v>90</v>
      </c>
      <c r="O7" s="296">
        <v>375</v>
      </c>
      <c r="P7" s="296">
        <v>140</v>
      </c>
      <c r="Q7" s="296">
        <v>818</v>
      </c>
      <c r="R7" s="345">
        <v>32</v>
      </c>
      <c r="S7" s="296">
        <v>529</v>
      </c>
      <c r="T7" s="316">
        <v>81</v>
      </c>
      <c r="U7" s="316">
        <v>153</v>
      </c>
      <c r="V7" s="316">
        <v>218</v>
      </c>
      <c r="W7" s="346">
        <v>9</v>
      </c>
      <c r="X7" s="321">
        <v>111</v>
      </c>
    </row>
    <row r="8" spans="1:24" ht="36">
      <c r="A8" s="296">
        <v>3</v>
      </c>
      <c r="B8" s="1112"/>
      <c r="C8" s="296" t="s">
        <v>172</v>
      </c>
      <c r="D8" s="296" t="s">
        <v>717</v>
      </c>
      <c r="E8" s="323">
        <v>52.4</v>
      </c>
      <c r="F8" s="296">
        <v>97</v>
      </c>
      <c r="G8" s="296" t="s">
        <v>723</v>
      </c>
      <c r="H8" s="296">
        <v>30</v>
      </c>
      <c r="I8" s="323">
        <v>5</v>
      </c>
      <c r="J8" s="296">
        <v>57.3</v>
      </c>
      <c r="K8" s="344">
        <v>40.3</v>
      </c>
      <c r="L8" s="347">
        <v>52.8</v>
      </c>
      <c r="M8" s="319">
        <v>42.43</v>
      </c>
      <c r="N8" s="296">
        <v>35.16</v>
      </c>
      <c r="O8" s="296"/>
      <c r="P8" s="296">
        <v>15.63</v>
      </c>
      <c r="Q8" s="296">
        <v>225</v>
      </c>
      <c r="R8" s="348">
        <v>13.333333333333334</v>
      </c>
      <c r="S8" s="296">
        <v>33.27</v>
      </c>
      <c r="T8" s="316">
        <v>14.2</v>
      </c>
      <c r="U8" s="316">
        <v>8.67</v>
      </c>
      <c r="V8" s="316">
        <v>40.9</v>
      </c>
      <c r="W8" s="349">
        <v>0.08</v>
      </c>
      <c r="X8" s="321" t="s">
        <v>888</v>
      </c>
    </row>
    <row r="9" spans="1:24" ht="48">
      <c r="A9" s="296"/>
      <c r="B9" s="1112"/>
      <c r="C9" s="296" t="s">
        <v>173</v>
      </c>
      <c r="D9" s="296" t="s">
        <v>718</v>
      </c>
      <c r="E9" s="296">
        <v>13</v>
      </c>
      <c r="F9" s="296"/>
      <c r="G9" s="296">
        <v>192</v>
      </c>
      <c r="H9" s="296" t="s">
        <v>744</v>
      </c>
      <c r="I9" s="296" t="s">
        <v>752</v>
      </c>
      <c r="J9" s="296"/>
      <c r="K9" s="344" t="s">
        <v>792</v>
      </c>
      <c r="L9" s="221">
        <v>11</v>
      </c>
      <c r="M9" s="319">
        <v>137</v>
      </c>
      <c r="N9" s="316">
        <v>0</v>
      </c>
      <c r="O9" s="296" t="s">
        <v>202</v>
      </c>
      <c r="P9" s="316"/>
      <c r="Q9" s="296" t="s">
        <v>812</v>
      </c>
      <c r="R9" s="350">
        <v>55</v>
      </c>
      <c r="S9" s="296" t="s">
        <v>860</v>
      </c>
      <c r="T9" s="316">
        <v>231</v>
      </c>
      <c r="U9" s="316">
        <v>0</v>
      </c>
      <c r="V9" s="316"/>
      <c r="W9" s="346">
        <v>11</v>
      </c>
      <c r="X9" s="321" t="s">
        <v>889</v>
      </c>
    </row>
    <row r="10" spans="1:24" s="314" customFormat="1" ht="36">
      <c r="A10" s="342"/>
      <c r="B10" s="342" t="s">
        <v>174</v>
      </c>
      <c r="C10" s="342"/>
      <c r="D10" s="342" t="s">
        <v>28</v>
      </c>
      <c r="E10" s="342" t="s">
        <v>29</v>
      </c>
      <c r="F10" s="342" t="s">
        <v>30</v>
      </c>
      <c r="G10" s="342" t="s">
        <v>31</v>
      </c>
      <c r="H10" s="342" t="s">
        <v>32</v>
      </c>
      <c r="I10" s="342" t="s">
        <v>33</v>
      </c>
      <c r="J10" s="342" t="s">
        <v>34</v>
      </c>
      <c r="K10" s="351" t="s">
        <v>35</v>
      </c>
      <c r="L10" s="342" t="s">
        <v>36</v>
      </c>
      <c r="M10" s="343" t="s">
        <v>37</v>
      </c>
      <c r="N10" s="342" t="s">
        <v>38</v>
      </c>
      <c r="O10" s="342" t="s">
        <v>39</v>
      </c>
      <c r="P10" s="342" t="s">
        <v>40</v>
      </c>
      <c r="Q10" s="342" t="s">
        <v>41</v>
      </c>
      <c r="R10" s="342" t="s">
        <v>8</v>
      </c>
      <c r="S10" s="342" t="s">
        <v>9</v>
      </c>
      <c r="T10" s="342" t="s">
        <v>917</v>
      </c>
      <c r="U10" s="342" t="s">
        <v>11</v>
      </c>
      <c r="V10" s="342" t="s">
        <v>12</v>
      </c>
      <c r="W10" s="352" t="s">
        <v>13</v>
      </c>
      <c r="X10" s="342" t="s">
        <v>14</v>
      </c>
    </row>
    <row r="11" spans="1:24" ht="24">
      <c r="A11" s="1117">
        <v>1</v>
      </c>
      <c r="B11" s="1112" t="s">
        <v>175</v>
      </c>
      <c r="C11" s="296" t="s">
        <v>176</v>
      </c>
      <c r="D11" s="315">
        <v>5.173</v>
      </c>
      <c r="E11" s="316">
        <v>4216</v>
      </c>
      <c r="F11" s="316">
        <v>1883</v>
      </c>
      <c r="G11" s="353">
        <v>5953</v>
      </c>
      <c r="H11" s="317">
        <v>4534</v>
      </c>
      <c r="I11" s="315">
        <v>3508</v>
      </c>
      <c r="J11" s="316">
        <v>11339</v>
      </c>
      <c r="K11" s="318">
        <v>5431</v>
      </c>
      <c r="L11" s="354">
        <v>6551</v>
      </c>
      <c r="M11" s="319">
        <v>5776</v>
      </c>
      <c r="N11" s="315">
        <v>2958</v>
      </c>
      <c r="O11" s="315">
        <v>3033</v>
      </c>
      <c r="P11" s="315">
        <v>5367</v>
      </c>
      <c r="Q11" s="316"/>
      <c r="R11" s="316">
        <v>7337</v>
      </c>
      <c r="S11" s="355">
        <v>7844</v>
      </c>
      <c r="T11" s="319">
        <v>2217</v>
      </c>
      <c r="U11" s="316">
        <v>5004</v>
      </c>
      <c r="V11" s="316">
        <v>1230</v>
      </c>
      <c r="W11" s="316">
        <v>7900</v>
      </c>
      <c r="X11" s="315">
        <v>928</v>
      </c>
    </row>
    <row r="12" spans="1:24" ht="24">
      <c r="A12" s="1117"/>
      <c r="B12" s="1112"/>
      <c r="C12" s="296" t="s">
        <v>177</v>
      </c>
      <c r="D12" s="315">
        <v>677</v>
      </c>
      <c r="E12" s="316">
        <v>1252</v>
      </c>
      <c r="F12" s="316">
        <v>314</v>
      </c>
      <c r="G12" s="353">
        <v>847</v>
      </c>
      <c r="H12" s="317">
        <v>1088</v>
      </c>
      <c r="I12" s="315">
        <v>782</v>
      </c>
      <c r="J12" s="316">
        <v>744</v>
      </c>
      <c r="K12" s="318">
        <v>855</v>
      </c>
      <c r="L12" s="354">
        <v>245</v>
      </c>
      <c r="M12" s="319">
        <v>1044</v>
      </c>
      <c r="N12" s="315">
        <v>579</v>
      </c>
      <c r="O12" s="315">
        <v>473</v>
      </c>
      <c r="P12" s="315">
        <v>25.91</v>
      </c>
      <c r="Q12" s="316"/>
      <c r="R12" s="316">
        <v>670</v>
      </c>
      <c r="S12" s="355">
        <v>1568</v>
      </c>
      <c r="T12" s="319">
        <v>424</v>
      </c>
      <c r="U12" s="316">
        <v>1999</v>
      </c>
      <c r="V12" s="316">
        <v>266</v>
      </c>
      <c r="W12" s="316"/>
      <c r="X12" s="315">
        <v>696</v>
      </c>
    </row>
    <row r="13" spans="1:24" ht="24">
      <c r="A13" s="1117"/>
      <c r="B13" s="1112"/>
      <c r="C13" s="296" t="s">
        <v>178</v>
      </c>
      <c r="D13" s="315">
        <v>4717</v>
      </c>
      <c r="E13" s="316">
        <v>2972</v>
      </c>
      <c r="F13" s="316">
        <v>1883</v>
      </c>
      <c r="G13" s="353">
        <v>5626</v>
      </c>
      <c r="H13" s="317">
        <v>3329</v>
      </c>
      <c r="I13" s="315">
        <v>308</v>
      </c>
      <c r="J13" s="316">
        <v>7365</v>
      </c>
      <c r="K13" s="318">
        <v>2491</v>
      </c>
      <c r="L13" s="354">
        <v>2760</v>
      </c>
      <c r="M13" s="319">
        <v>4442</v>
      </c>
      <c r="N13" s="356">
        <v>1917</v>
      </c>
      <c r="O13" s="317">
        <v>1642</v>
      </c>
      <c r="P13" s="315">
        <v>0</v>
      </c>
      <c r="Q13" s="316"/>
      <c r="R13" s="316">
        <v>2071</v>
      </c>
      <c r="S13" s="355">
        <v>2273</v>
      </c>
      <c r="T13" s="319">
        <v>1075</v>
      </c>
      <c r="U13" s="316">
        <v>1648</v>
      </c>
      <c r="V13" s="316">
        <v>189</v>
      </c>
      <c r="W13" s="316"/>
      <c r="X13" s="315">
        <v>696</v>
      </c>
    </row>
    <row r="14" spans="1:24" ht="14.25" customHeight="1">
      <c r="A14" s="1112">
        <v>2</v>
      </c>
      <c r="B14" s="1112" t="s">
        <v>179</v>
      </c>
      <c r="C14" s="296" t="s">
        <v>180</v>
      </c>
      <c r="D14" s="315">
        <v>5279</v>
      </c>
      <c r="E14" s="296">
        <v>3707</v>
      </c>
      <c r="F14" s="296">
        <v>135</v>
      </c>
      <c r="G14" s="353">
        <v>4670</v>
      </c>
      <c r="H14" s="317">
        <v>2631</v>
      </c>
      <c r="I14" s="315">
        <v>121</v>
      </c>
      <c r="J14" s="296">
        <v>1000</v>
      </c>
      <c r="K14" s="318">
        <v>2194</v>
      </c>
      <c r="L14" s="354">
        <v>1076</v>
      </c>
      <c r="M14" s="319">
        <v>270</v>
      </c>
      <c r="N14" s="356">
        <v>2958</v>
      </c>
      <c r="O14" s="317">
        <v>3015</v>
      </c>
      <c r="P14" s="316"/>
      <c r="Q14" s="315">
        <v>2259</v>
      </c>
      <c r="R14" s="316">
        <v>6169</v>
      </c>
      <c r="S14" s="320"/>
      <c r="T14" s="316">
        <f>715+436+279+762</f>
        <v>2192</v>
      </c>
      <c r="U14" s="316">
        <v>5319</v>
      </c>
      <c r="V14" s="316">
        <v>1100</v>
      </c>
      <c r="W14" s="316"/>
      <c r="X14" s="315">
        <v>77</v>
      </c>
    </row>
    <row r="15" spans="1:24" ht="36">
      <c r="A15" s="1112"/>
      <c r="B15" s="1112"/>
      <c r="C15" s="296" t="s">
        <v>169</v>
      </c>
      <c r="D15" s="315">
        <v>677</v>
      </c>
      <c r="E15" s="296">
        <v>1221</v>
      </c>
      <c r="F15" s="296">
        <v>60</v>
      </c>
      <c r="G15" s="353">
        <v>717</v>
      </c>
      <c r="H15" s="321"/>
      <c r="I15" s="315">
        <v>25</v>
      </c>
      <c r="J15" s="296">
        <v>419</v>
      </c>
      <c r="K15" s="318">
        <v>650</v>
      </c>
      <c r="L15" s="354">
        <v>518</v>
      </c>
      <c r="M15" s="319">
        <v>53</v>
      </c>
      <c r="N15" s="357">
        <v>579</v>
      </c>
      <c r="O15" s="317">
        <v>999</v>
      </c>
      <c r="P15" s="316"/>
      <c r="Q15" s="315">
        <v>652</v>
      </c>
      <c r="R15" s="358"/>
      <c r="S15" s="316"/>
      <c r="T15" s="316">
        <f>164+85+68+149</f>
        <v>466</v>
      </c>
      <c r="U15" s="316">
        <v>1747</v>
      </c>
      <c r="V15" s="316">
        <v>340</v>
      </c>
      <c r="W15" s="316"/>
      <c r="X15" s="315">
        <v>24</v>
      </c>
    </row>
    <row r="16" spans="1:24" ht="36">
      <c r="A16" s="1112"/>
      <c r="B16" s="1112"/>
      <c r="C16" s="296" t="s">
        <v>170</v>
      </c>
      <c r="D16" s="315">
        <v>14</v>
      </c>
      <c r="E16" s="322">
        <f>E15/E14*100</f>
        <v>32.93768545994065</v>
      </c>
      <c r="F16" s="323">
        <v>44.2</v>
      </c>
      <c r="G16" s="353">
        <v>15.4</v>
      </c>
      <c r="H16" s="324"/>
      <c r="I16" s="315">
        <v>21</v>
      </c>
      <c r="J16" s="323">
        <v>43</v>
      </c>
      <c r="K16" s="318"/>
      <c r="L16" s="354"/>
      <c r="M16" s="319">
        <v>19.63</v>
      </c>
      <c r="N16" s="357">
        <v>19</v>
      </c>
      <c r="O16" s="325">
        <f>O15/O14*100</f>
        <v>33.134328358208954</v>
      </c>
      <c r="P16" s="316"/>
      <c r="Q16" s="326">
        <v>57</v>
      </c>
      <c r="R16" s="316">
        <v>53</v>
      </c>
      <c r="S16" s="316"/>
      <c r="T16" s="327">
        <f>T15/T14*100</f>
        <v>21.259124087591243</v>
      </c>
      <c r="U16" s="316">
        <v>45.39</v>
      </c>
      <c r="V16" s="327">
        <f>340/V14*100</f>
        <v>30.909090909090907</v>
      </c>
      <c r="W16" s="316"/>
      <c r="X16" s="315">
        <v>32</v>
      </c>
    </row>
    <row r="17" spans="1:24" ht="36">
      <c r="A17" s="1112"/>
      <c r="B17" s="1112"/>
      <c r="C17" s="296" t="s">
        <v>171</v>
      </c>
      <c r="D17" s="315">
        <v>4717</v>
      </c>
      <c r="E17" s="296">
        <v>2676</v>
      </c>
      <c r="F17" s="296">
        <v>135</v>
      </c>
      <c r="G17" s="353">
        <v>4244</v>
      </c>
      <c r="H17" s="321"/>
      <c r="I17" s="315">
        <v>30</v>
      </c>
      <c r="J17" s="296">
        <v>636</v>
      </c>
      <c r="K17" s="318">
        <v>998</v>
      </c>
      <c r="L17" s="354">
        <v>462</v>
      </c>
      <c r="M17" s="319">
        <v>184</v>
      </c>
      <c r="N17" s="356">
        <v>1917</v>
      </c>
      <c r="O17" s="317">
        <v>1375</v>
      </c>
      <c r="P17" s="316"/>
      <c r="Q17" s="315">
        <v>1902</v>
      </c>
      <c r="R17" s="358"/>
      <c r="S17" s="316"/>
      <c r="T17" s="316">
        <f>685+611</f>
        <v>1296</v>
      </c>
      <c r="U17" s="316">
        <v>1819</v>
      </c>
      <c r="V17" s="316">
        <v>270</v>
      </c>
      <c r="W17" s="316"/>
      <c r="X17" s="315">
        <v>46</v>
      </c>
    </row>
    <row r="18" spans="1:24" ht="36">
      <c r="A18" s="1112"/>
      <c r="B18" s="1112"/>
      <c r="C18" s="296" t="s">
        <v>172</v>
      </c>
      <c r="D18" s="315">
        <v>100</v>
      </c>
      <c r="E18" s="323">
        <v>72.2</v>
      </c>
      <c r="F18" s="323">
        <v>100</v>
      </c>
      <c r="G18" s="353">
        <v>90.9</v>
      </c>
      <c r="H18" s="324"/>
      <c r="I18" s="315">
        <v>25</v>
      </c>
      <c r="J18" s="323">
        <v>62</v>
      </c>
      <c r="K18" s="318"/>
      <c r="L18" s="354"/>
      <c r="M18" s="319">
        <v>68.15</v>
      </c>
      <c r="N18" s="357">
        <v>65</v>
      </c>
      <c r="O18" s="325">
        <f>O17/O14*100</f>
        <v>45.605306799336645</v>
      </c>
      <c r="P18" s="316"/>
      <c r="Q18" s="326">
        <v>85</v>
      </c>
      <c r="R18" s="316">
        <v>61</v>
      </c>
      <c r="S18" s="316"/>
      <c r="T18" s="327">
        <f>T17/T14*100</f>
        <v>59.12408759124088</v>
      </c>
      <c r="U18" s="316">
        <v>28.1</v>
      </c>
      <c r="V18" s="316">
        <v>24.5</v>
      </c>
      <c r="W18" s="316"/>
      <c r="X18" s="315">
        <v>60</v>
      </c>
    </row>
    <row r="19" spans="1:24" ht="14.25" customHeight="1">
      <c r="A19" s="1112">
        <v>3</v>
      </c>
      <c r="B19" s="1112" t="s">
        <v>181</v>
      </c>
      <c r="C19" s="296" t="s">
        <v>180</v>
      </c>
      <c r="D19" s="315">
        <v>5279</v>
      </c>
      <c r="E19" s="296"/>
      <c r="F19" s="296"/>
      <c r="G19" s="328"/>
      <c r="H19" s="316">
        <v>860</v>
      </c>
      <c r="I19" s="315">
        <v>383</v>
      </c>
      <c r="J19" s="329">
        <v>1000</v>
      </c>
      <c r="K19" s="318">
        <v>1033</v>
      </c>
      <c r="L19" s="354">
        <v>1076</v>
      </c>
      <c r="M19" s="1118" t="s">
        <v>599</v>
      </c>
      <c r="N19" s="356">
        <v>2958</v>
      </c>
      <c r="O19" s="317">
        <v>148</v>
      </c>
      <c r="P19" s="316"/>
      <c r="Q19" s="316"/>
      <c r="R19" s="316">
        <v>1713</v>
      </c>
      <c r="S19" s="297" t="s">
        <v>861</v>
      </c>
      <c r="T19" s="316">
        <v>2192</v>
      </c>
      <c r="U19" s="316"/>
      <c r="V19" s="316"/>
      <c r="W19" s="316"/>
      <c r="X19" s="315">
        <v>35</v>
      </c>
    </row>
    <row r="20" spans="1:24" ht="36">
      <c r="A20" s="1112"/>
      <c r="B20" s="1112"/>
      <c r="C20" s="296" t="s">
        <v>169</v>
      </c>
      <c r="D20" s="315">
        <v>677</v>
      </c>
      <c r="E20" s="296"/>
      <c r="F20" s="296"/>
      <c r="G20" s="296"/>
      <c r="H20" s="296"/>
      <c r="I20" s="315">
        <v>98</v>
      </c>
      <c r="J20" s="296">
        <v>419</v>
      </c>
      <c r="K20" s="318">
        <v>409</v>
      </c>
      <c r="L20" s="354">
        <v>518</v>
      </c>
      <c r="M20" s="1118"/>
      <c r="N20" s="357">
        <v>579</v>
      </c>
      <c r="O20" s="317">
        <v>35</v>
      </c>
      <c r="P20" s="316"/>
      <c r="Q20" s="316"/>
      <c r="R20" s="316"/>
      <c r="S20" s="296">
        <v>18</v>
      </c>
      <c r="T20" s="316">
        <v>466</v>
      </c>
      <c r="U20" s="316"/>
      <c r="V20" s="316"/>
      <c r="W20" s="316"/>
      <c r="X20" s="315">
        <v>16</v>
      </c>
    </row>
    <row r="21" spans="1:24" ht="36">
      <c r="A21" s="1112"/>
      <c r="B21" s="1112"/>
      <c r="C21" s="296" t="s">
        <v>170</v>
      </c>
      <c r="D21" s="315">
        <v>14</v>
      </c>
      <c r="E21" s="330"/>
      <c r="F21" s="330"/>
      <c r="G21" s="330"/>
      <c r="H21" s="330"/>
      <c r="I21" s="315">
        <v>26</v>
      </c>
      <c r="J21" s="323">
        <v>43</v>
      </c>
      <c r="K21" s="318"/>
      <c r="L21" s="354"/>
      <c r="M21" s="1118"/>
      <c r="N21" s="357">
        <v>19</v>
      </c>
      <c r="O21" s="325">
        <f>O20/O19*100</f>
        <v>23.64864864864865</v>
      </c>
      <c r="P21" s="316"/>
      <c r="Q21" s="316"/>
      <c r="R21" s="316">
        <v>32</v>
      </c>
      <c r="S21" s="331">
        <v>0.3</v>
      </c>
      <c r="T21" s="316"/>
      <c r="U21" s="316"/>
      <c r="V21" s="316"/>
      <c r="W21" s="316"/>
      <c r="X21" s="315">
        <v>46</v>
      </c>
    </row>
    <row r="22" spans="1:24" ht="36">
      <c r="A22" s="1112"/>
      <c r="B22" s="1112"/>
      <c r="C22" s="296" t="s">
        <v>171</v>
      </c>
      <c r="D22" s="315">
        <v>4717</v>
      </c>
      <c r="E22" s="296"/>
      <c r="F22" s="296"/>
      <c r="G22" s="296"/>
      <c r="H22" s="296"/>
      <c r="I22" s="315">
        <v>139</v>
      </c>
      <c r="J22" s="296">
        <v>636</v>
      </c>
      <c r="K22" s="318">
        <v>634</v>
      </c>
      <c r="L22" s="354">
        <v>462</v>
      </c>
      <c r="M22" s="1118"/>
      <c r="N22" s="356">
        <v>1917</v>
      </c>
      <c r="O22" s="319">
        <v>101</v>
      </c>
      <c r="P22" s="316"/>
      <c r="Q22" s="316"/>
      <c r="R22" s="316"/>
      <c r="S22" s="296">
        <v>27</v>
      </c>
      <c r="T22" s="316">
        <v>1476</v>
      </c>
      <c r="U22" s="316"/>
      <c r="V22" s="316"/>
      <c r="W22" s="316"/>
      <c r="X22" s="315">
        <v>30</v>
      </c>
    </row>
    <row r="23" spans="1:24" ht="36">
      <c r="A23" s="1112"/>
      <c r="B23" s="1112"/>
      <c r="C23" s="296" t="s">
        <v>172</v>
      </c>
      <c r="D23" s="315">
        <v>100</v>
      </c>
      <c r="E23" s="330"/>
      <c r="F23" s="330"/>
      <c r="G23" s="330"/>
      <c r="H23" s="330"/>
      <c r="I23" s="315">
        <v>36</v>
      </c>
      <c r="J23" s="323">
        <v>62</v>
      </c>
      <c r="K23" s="318"/>
      <c r="L23" s="354"/>
      <c r="M23" s="1118"/>
      <c r="N23" s="357">
        <v>65</v>
      </c>
      <c r="O23" s="332">
        <f>O22/O19*100</f>
        <v>68.24324324324324</v>
      </c>
      <c r="P23" s="316"/>
      <c r="Q23" s="316"/>
      <c r="R23" s="316">
        <v>94</v>
      </c>
      <c r="S23" s="331">
        <v>0.45</v>
      </c>
      <c r="T23" s="316"/>
      <c r="U23" s="316"/>
      <c r="V23" s="316"/>
      <c r="W23" s="316"/>
      <c r="X23" s="315">
        <v>86</v>
      </c>
    </row>
    <row r="24" spans="1:24" ht="36">
      <c r="A24" s="1112">
        <v>4</v>
      </c>
      <c r="B24" s="1112" t="s">
        <v>182</v>
      </c>
      <c r="C24" s="296" t="s">
        <v>183</v>
      </c>
      <c r="D24" s="296">
        <v>0</v>
      </c>
      <c r="E24" s="316">
        <v>48</v>
      </c>
      <c r="F24" s="316"/>
      <c r="G24" s="316"/>
      <c r="H24" s="316"/>
      <c r="I24" s="316"/>
      <c r="J24" s="316"/>
      <c r="K24" s="315">
        <v>62</v>
      </c>
      <c r="L24" s="333"/>
      <c r="M24" s="1116" t="s">
        <v>599</v>
      </c>
      <c r="N24" s="357">
        <v>33</v>
      </c>
      <c r="O24" s="319">
        <v>6</v>
      </c>
      <c r="P24" s="316"/>
      <c r="Q24" s="316"/>
      <c r="R24" s="316"/>
      <c r="S24" s="316"/>
      <c r="T24" s="316" t="s">
        <v>326</v>
      </c>
      <c r="U24" s="316"/>
      <c r="V24" s="316"/>
      <c r="W24" s="316"/>
      <c r="X24" s="316"/>
    </row>
    <row r="25" spans="1:24" ht="36">
      <c r="A25" s="1112"/>
      <c r="B25" s="1112"/>
      <c r="C25" s="296" t="s">
        <v>184</v>
      </c>
      <c r="D25" s="316">
        <v>0</v>
      </c>
      <c r="E25" s="316">
        <v>0</v>
      </c>
      <c r="F25" s="316"/>
      <c r="G25" s="316"/>
      <c r="H25" s="316"/>
      <c r="I25" s="316"/>
      <c r="J25" s="316"/>
      <c r="K25" s="315">
        <v>9</v>
      </c>
      <c r="L25" s="334"/>
      <c r="M25" s="1116"/>
      <c r="N25" s="357">
        <v>1</v>
      </c>
      <c r="O25" s="319">
        <v>1</v>
      </c>
      <c r="P25" s="316"/>
      <c r="Q25" s="316"/>
      <c r="R25" s="316"/>
      <c r="S25" s="316"/>
      <c r="T25" s="316"/>
      <c r="U25" s="316"/>
      <c r="V25" s="316"/>
      <c r="W25" s="316"/>
      <c r="X25" s="316"/>
    </row>
    <row r="26" spans="1:24" ht="36">
      <c r="A26" s="1112"/>
      <c r="B26" s="1112"/>
      <c r="C26" s="296" t="s">
        <v>185</v>
      </c>
      <c r="D26" s="335">
        <v>0</v>
      </c>
      <c r="E26" s="335">
        <v>0</v>
      </c>
      <c r="F26" s="336"/>
      <c r="G26" s="336"/>
      <c r="H26" s="336"/>
      <c r="I26" s="336"/>
      <c r="J26" s="336"/>
      <c r="K26" s="315"/>
      <c r="L26" s="334"/>
      <c r="M26" s="1116"/>
      <c r="N26" s="357">
        <v>3</v>
      </c>
      <c r="O26" s="332">
        <f>O25/O24*100</f>
        <v>16.666666666666664</v>
      </c>
      <c r="P26" s="316"/>
      <c r="Q26" s="316"/>
      <c r="R26" s="316"/>
      <c r="S26" s="316"/>
      <c r="T26" s="316"/>
      <c r="U26" s="316"/>
      <c r="V26" s="316"/>
      <c r="W26" s="316"/>
      <c r="X26" s="316"/>
    </row>
    <row r="27" spans="2:23" ht="33" customHeight="1">
      <c r="B27" s="1113" t="s">
        <v>186</v>
      </c>
      <c r="C27" s="1114"/>
      <c r="D27" s="1114"/>
      <c r="E27" s="1114"/>
      <c r="F27" s="1114"/>
      <c r="G27" s="1114"/>
      <c r="H27" s="1114"/>
      <c r="I27" s="1114"/>
      <c r="J27" s="1114"/>
      <c r="K27" s="337"/>
      <c r="L27" s="338"/>
      <c r="M27" s="339"/>
      <c r="N27" s="339"/>
      <c r="O27" s="338"/>
      <c r="P27" s="340"/>
      <c r="Q27" s="338"/>
      <c r="R27" s="340"/>
      <c r="S27" s="339"/>
      <c r="T27" s="338"/>
      <c r="U27" s="340"/>
      <c r="V27" s="338"/>
      <c r="W27" s="340"/>
    </row>
    <row r="28" spans="2:10" ht="12">
      <c r="B28" s="1115" t="s">
        <v>187</v>
      </c>
      <c r="C28" s="1115"/>
      <c r="D28" s="1115"/>
      <c r="E28" s="1115"/>
      <c r="F28" s="1115"/>
      <c r="G28" s="1115"/>
      <c r="H28" s="1115"/>
      <c r="I28" s="341"/>
      <c r="J28" s="341"/>
    </row>
  </sheetData>
  <sheetProtection/>
  <mergeCells count="13">
    <mergeCell ref="M24:M26"/>
    <mergeCell ref="B4:B9"/>
    <mergeCell ref="A11:A13"/>
    <mergeCell ref="B11:B13"/>
    <mergeCell ref="A14:A18"/>
    <mergeCell ref="B14:B18"/>
    <mergeCell ref="M19:M23"/>
    <mergeCell ref="A19:A23"/>
    <mergeCell ref="B19:B23"/>
    <mergeCell ref="A24:A26"/>
    <mergeCell ref="B24:B26"/>
    <mergeCell ref="B27:J27"/>
    <mergeCell ref="B28:H28"/>
  </mergeCells>
  <printOptions/>
  <pageMargins left="0.2" right="0.2" top="0.2" bottom="0.2" header="0.2" footer="0.2"/>
  <pageSetup horizontalDpi="600" verticalDpi="600" orientation="landscape" r:id="rId1"/>
</worksheet>
</file>

<file path=xl/worksheets/sheet16.xml><?xml version="1.0" encoding="utf-8"?>
<worksheet xmlns="http://schemas.openxmlformats.org/spreadsheetml/2006/main" xmlns:r="http://schemas.openxmlformats.org/officeDocument/2006/relationships">
  <dimension ref="A1:V11"/>
  <sheetViews>
    <sheetView zoomScalePageLayoutView="0" workbookViewId="0" topLeftCell="A1">
      <selection activeCell="Q9" sqref="Q9"/>
    </sheetView>
  </sheetViews>
  <sheetFormatPr defaultColWidth="9.140625" defaultRowHeight="15"/>
  <cols>
    <col min="1" max="1" width="11.00390625" style="61" customWidth="1"/>
    <col min="2" max="2" width="7.00390625" style="61" customWidth="1"/>
    <col min="3" max="3" width="6.57421875" style="61" customWidth="1"/>
    <col min="4" max="4" width="5.7109375" style="61" customWidth="1"/>
    <col min="5" max="5" width="6.00390625" style="61" customWidth="1"/>
    <col min="6" max="6" width="7.8515625" style="61" customWidth="1"/>
    <col min="7" max="7" width="6.00390625" style="61" customWidth="1"/>
    <col min="8" max="8" width="6.28125" style="61" customWidth="1"/>
    <col min="9" max="9" width="6.140625" style="61" customWidth="1"/>
    <col min="10" max="10" width="5.00390625" style="61" customWidth="1"/>
    <col min="11" max="11" width="5.28125" style="61" customWidth="1"/>
    <col min="12" max="12" width="6.00390625" style="61" customWidth="1"/>
    <col min="13" max="14" width="5.8515625" style="61" customWidth="1"/>
    <col min="15" max="15" width="6.28125" style="61" customWidth="1"/>
    <col min="16" max="16" width="6.57421875" style="61" customWidth="1"/>
    <col min="17" max="17" width="5.140625" style="61" customWidth="1"/>
    <col min="18" max="18" width="6.421875" style="61" customWidth="1"/>
    <col min="19" max="20" width="6.28125" style="61" customWidth="1"/>
    <col min="21" max="21" width="6.57421875" style="61" customWidth="1"/>
    <col min="22" max="22" width="6.28125" style="61" customWidth="1"/>
    <col min="23" max="16384" width="9.140625" style="61" customWidth="1"/>
  </cols>
  <sheetData>
    <row r="1" spans="1:2" ht="18.75">
      <c r="A1" s="291" t="s">
        <v>188</v>
      </c>
      <c r="B1" s="182" t="s">
        <v>189</v>
      </c>
    </row>
    <row r="3" spans="1:22" s="7" customFormat="1" ht="60">
      <c r="A3" s="294"/>
      <c r="B3" s="292" t="s">
        <v>28</v>
      </c>
      <c r="C3" s="292" t="s">
        <v>29</v>
      </c>
      <c r="D3" s="292" t="s">
        <v>30</v>
      </c>
      <c r="E3" s="292" t="s">
        <v>31</v>
      </c>
      <c r="F3" s="292" t="s">
        <v>32</v>
      </c>
      <c r="G3" s="292" t="s">
        <v>33</v>
      </c>
      <c r="H3" s="292" t="s">
        <v>34</v>
      </c>
      <c r="I3" s="292" t="s">
        <v>35</v>
      </c>
      <c r="J3" s="292" t="s">
        <v>36</v>
      </c>
      <c r="K3" s="292" t="s">
        <v>37</v>
      </c>
      <c r="L3" s="292" t="s">
        <v>38</v>
      </c>
      <c r="M3" s="292" t="s">
        <v>39</v>
      </c>
      <c r="N3" s="292" t="s">
        <v>40</v>
      </c>
      <c r="O3" s="292" t="s">
        <v>41</v>
      </c>
      <c r="P3" s="292" t="s">
        <v>8</v>
      </c>
      <c r="Q3" s="292" t="s">
        <v>9</v>
      </c>
      <c r="R3" s="292" t="s">
        <v>10</v>
      </c>
      <c r="S3" s="292" t="s">
        <v>11</v>
      </c>
      <c r="T3" s="292" t="s">
        <v>12</v>
      </c>
      <c r="U3" s="292" t="s">
        <v>13</v>
      </c>
      <c r="V3" s="292" t="s">
        <v>14</v>
      </c>
    </row>
    <row r="4" spans="1:22" ht="48">
      <c r="A4" s="295" t="s">
        <v>190</v>
      </c>
      <c r="B4" s="227">
        <v>8</v>
      </c>
      <c r="C4" s="227">
        <v>38</v>
      </c>
      <c r="D4" s="227">
        <v>19</v>
      </c>
      <c r="E4" s="227">
        <v>27</v>
      </c>
      <c r="F4" s="227">
        <v>9</v>
      </c>
      <c r="G4" s="227">
        <v>4</v>
      </c>
      <c r="H4" s="227">
        <v>33</v>
      </c>
      <c r="I4" s="227">
        <v>12</v>
      </c>
      <c r="J4" s="227">
        <v>12</v>
      </c>
      <c r="K4" s="227">
        <v>12</v>
      </c>
      <c r="L4" s="227">
        <v>6</v>
      </c>
      <c r="M4" s="227">
        <v>7</v>
      </c>
      <c r="N4" s="227" t="s">
        <v>702</v>
      </c>
      <c r="O4" s="227">
        <v>5</v>
      </c>
      <c r="P4" s="227">
        <v>22</v>
      </c>
      <c r="Q4" s="227">
        <v>22</v>
      </c>
      <c r="R4" s="227">
        <v>6</v>
      </c>
      <c r="S4" s="227">
        <v>11</v>
      </c>
      <c r="T4" s="227">
        <v>4</v>
      </c>
      <c r="U4" s="227">
        <v>4</v>
      </c>
      <c r="V4" s="227">
        <v>8</v>
      </c>
    </row>
    <row r="5" spans="1:22" ht="36">
      <c r="A5" s="295" t="s">
        <v>191</v>
      </c>
      <c r="B5" s="227">
        <v>8</v>
      </c>
      <c r="C5" s="227">
        <v>38</v>
      </c>
      <c r="D5" s="227">
        <v>19</v>
      </c>
      <c r="E5" s="227">
        <v>27</v>
      </c>
      <c r="F5" s="227">
        <v>9</v>
      </c>
      <c r="G5" s="227">
        <v>4</v>
      </c>
      <c r="H5" s="227"/>
      <c r="I5" s="227">
        <v>12</v>
      </c>
      <c r="J5" s="227">
        <v>12</v>
      </c>
      <c r="K5" s="227">
        <v>12</v>
      </c>
      <c r="L5" s="227">
        <v>6</v>
      </c>
      <c r="M5" s="227">
        <v>7</v>
      </c>
      <c r="N5" s="227"/>
      <c r="O5" s="227"/>
      <c r="P5" s="227">
        <v>22</v>
      </c>
      <c r="Q5" s="227">
        <v>22</v>
      </c>
      <c r="R5" s="227">
        <v>4</v>
      </c>
      <c r="S5" s="227">
        <v>11</v>
      </c>
      <c r="T5" s="227">
        <v>4</v>
      </c>
      <c r="U5" s="227"/>
      <c r="V5" s="227">
        <v>8</v>
      </c>
    </row>
    <row r="6" spans="1:22" ht="36">
      <c r="A6" s="295" t="s">
        <v>192</v>
      </c>
      <c r="B6" s="227">
        <v>8</v>
      </c>
      <c r="C6" s="227">
        <v>38</v>
      </c>
      <c r="D6" s="227">
        <v>3</v>
      </c>
      <c r="E6" s="227">
        <v>27</v>
      </c>
      <c r="F6" s="227">
        <v>6</v>
      </c>
      <c r="G6" s="227">
        <v>3</v>
      </c>
      <c r="H6" s="227"/>
      <c r="I6" s="227">
        <v>5</v>
      </c>
      <c r="J6" s="227">
        <v>12</v>
      </c>
      <c r="K6" s="227">
        <v>12</v>
      </c>
      <c r="L6" s="227">
        <v>6</v>
      </c>
      <c r="M6" s="227">
        <v>7</v>
      </c>
      <c r="N6" s="227"/>
      <c r="O6" s="227"/>
      <c r="P6" s="227">
        <v>19</v>
      </c>
      <c r="Q6" s="227">
        <v>16</v>
      </c>
      <c r="R6" s="227">
        <v>4</v>
      </c>
      <c r="S6" s="227">
        <v>4</v>
      </c>
      <c r="T6" s="227">
        <v>0</v>
      </c>
      <c r="U6" s="227">
        <v>4</v>
      </c>
      <c r="V6" s="227">
        <v>8</v>
      </c>
    </row>
    <row r="7" spans="1:22" ht="24">
      <c r="A7" s="295" t="s">
        <v>193</v>
      </c>
      <c r="B7" s="227" t="s">
        <v>4</v>
      </c>
      <c r="C7" s="227"/>
      <c r="D7" s="227"/>
      <c r="E7" s="227"/>
      <c r="F7" s="227"/>
      <c r="G7" s="227"/>
      <c r="H7" s="227"/>
      <c r="I7" s="227"/>
      <c r="J7" s="227"/>
      <c r="K7" s="293" t="s">
        <v>4</v>
      </c>
      <c r="L7" s="227"/>
      <c r="M7" s="227">
        <v>0</v>
      </c>
      <c r="N7" s="227"/>
      <c r="O7" s="227"/>
      <c r="P7" s="280" t="s">
        <v>4</v>
      </c>
      <c r="Q7" s="227" t="s">
        <v>4</v>
      </c>
      <c r="R7" s="227"/>
      <c r="S7" s="227" t="s">
        <v>4</v>
      </c>
      <c r="T7" s="227"/>
      <c r="U7" s="227"/>
      <c r="V7" s="227" t="s">
        <v>4</v>
      </c>
    </row>
    <row r="8" spans="1:22" ht="24">
      <c r="A8" s="295" t="s">
        <v>194</v>
      </c>
      <c r="B8" s="227"/>
      <c r="C8" s="227"/>
      <c r="D8" s="227"/>
      <c r="E8" s="227"/>
      <c r="F8" s="227"/>
      <c r="G8" s="227"/>
      <c r="H8" s="227"/>
      <c r="I8" s="227"/>
      <c r="J8" s="227"/>
      <c r="K8" s="227"/>
      <c r="L8" s="227"/>
      <c r="M8" s="227">
        <v>0</v>
      </c>
      <c r="N8" s="227"/>
      <c r="O8" s="227"/>
      <c r="P8" s="227" t="s">
        <v>859</v>
      </c>
      <c r="Q8" s="227"/>
      <c r="R8" s="227"/>
      <c r="S8" s="227"/>
      <c r="T8" s="227"/>
      <c r="U8" s="227"/>
      <c r="V8" s="227"/>
    </row>
    <row r="9" spans="1:22" ht="60.75">
      <c r="A9" s="221" t="s">
        <v>719</v>
      </c>
      <c r="B9" s="222" t="s">
        <v>4</v>
      </c>
      <c r="C9" s="227"/>
      <c r="D9" s="227"/>
      <c r="E9" s="227" t="s">
        <v>4</v>
      </c>
      <c r="F9" s="227" t="s">
        <v>4</v>
      </c>
      <c r="G9" s="227">
        <v>4</v>
      </c>
      <c r="H9" s="227"/>
      <c r="I9" s="227"/>
      <c r="J9" s="227"/>
      <c r="K9" s="227"/>
      <c r="L9" s="227"/>
      <c r="M9" s="227">
        <v>0</v>
      </c>
      <c r="N9" s="227"/>
      <c r="O9" s="227"/>
      <c r="P9" s="227" t="s">
        <v>4</v>
      </c>
      <c r="Q9" s="227">
        <v>0</v>
      </c>
      <c r="R9" s="227"/>
      <c r="S9" s="227"/>
      <c r="T9" s="227">
        <v>0</v>
      </c>
      <c r="U9" s="227"/>
      <c r="V9" s="227" t="s">
        <v>4</v>
      </c>
    </row>
    <row r="10" spans="1:22" ht="48.75">
      <c r="A10" s="221" t="s">
        <v>904</v>
      </c>
      <c r="B10" s="227" t="s">
        <v>0</v>
      </c>
      <c r="C10" s="227"/>
      <c r="D10" s="227"/>
      <c r="E10" s="227" t="s">
        <v>4</v>
      </c>
      <c r="F10" s="227" t="s">
        <v>4</v>
      </c>
      <c r="G10" s="227" t="s">
        <v>753</v>
      </c>
      <c r="H10" s="227"/>
      <c r="I10" s="227"/>
      <c r="J10" s="227"/>
      <c r="K10" s="227"/>
      <c r="L10" s="227"/>
      <c r="M10" s="227">
        <v>0</v>
      </c>
      <c r="N10" s="227"/>
      <c r="O10" s="227"/>
      <c r="P10" s="227" t="s">
        <v>4</v>
      </c>
      <c r="Q10" s="227">
        <v>0</v>
      </c>
      <c r="R10" s="227"/>
      <c r="S10" s="227"/>
      <c r="T10" s="227">
        <v>0</v>
      </c>
      <c r="U10" s="227"/>
      <c r="V10" s="227" t="s">
        <v>4</v>
      </c>
    </row>
    <row r="11" spans="1:22" ht="36.75">
      <c r="A11" s="221" t="s">
        <v>809</v>
      </c>
      <c r="B11" s="227"/>
      <c r="C11" s="227"/>
      <c r="D11" s="227"/>
      <c r="E11" s="227"/>
      <c r="F11" s="227"/>
      <c r="G11" s="227"/>
      <c r="H11" s="227"/>
      <c r="I11" s="227"/>
      <c r="J11" s="227"/>
      <c r="K11" s="227"/>
      <c r="L11" s="227"/>
      <c r="M11" s="227">
        <v>1</v>
      </c>
      <c r="N11" s="227"/>
      <c r="O11" s="227"/>
      <c r="P11" s="227"/>
      <c r="Q11" s="227">
        <v>0</v>
      </c>
      <c r="R11" s="227"/>
      <c r="S11" s="227">
        <v>0</v>
      </c>
      <c r="T11" s="227">
        <v>0</v>
      </c>
      <c r="U11" s="227">
        <v>0</v>
      </c>
      <c r="V11" s="227"/>
    </row>
  </sheetData>
  <sheetProtection/>
  <printOptions/>
  <pageMargins left="0.23" right="0.2"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H25"/>
  <sheetViews>
    <sheetView zoomScalePageLayoutView="0" workbookViewId="0" topLeftCell="A1">
      <selection activeCell="I33" sqref="I33"/>
    </sheetView>
  </sheetViews>
  <sheetFormatPr defaultColWidth="9.140625" defaultRowHeight="15"/>
  <cols>
    <col min="1" max="1" width="17.7109375" style="0" customWidth="1"/>
    <col min="5" max="5" width="13.140625" style="0" customWidth="1"/>
    <col min="6" max="6" width="14.7109375" style="0" customWidth="1"/>
  </cols>
  <sheetData>
    <row r="1" spans="1:8" s="777" customFormat="1" ht="15">
      <c r="A1" s="1122" t="s">
        <v>189</v>
      </c>
      <c r="B1" s="1122"/>
      <c r="C1" s="1122"/>
      <c r="D1" s="1122"/>
      <c r="E1" s="1122"/>
      <c r="F1" s="1122"/>
      <c r="G1" s="1122"/>
      <c r="H1" s="1122"/>
    </row>
    <row r="2" spans="1:8" ht="24">
      <c r="A2" s="775" t="s">
        <v>2227</v>
      </c>
      <c r="B2" s="1120" t="s">
        <v>2228</v>
      </c>
      <c r="C2" s="1120"/>
      <c r="D2" s="1120"/>
      <c r="E2" s="1120"/>
      <c r="F2" s="1120"/>
      <c r="G2" s="1120"/>
      <c r="H2" s="775"/>
    </row>
    <row r="3" spans="1:8" ht="15">
      <c r="A3" s="1119" t="s">
        <v>2229</v>
      </c>
      <c r="B3" s="1119" t="s">
        <v>190</v>
      </c>
      <c r="C3" s="1119" t="s">
        <v>191</v>
      </c>
      <c r="D3" s="1119" t="s">
        <v>192</v>
      </c>
      <c r="E3" s="1119" t="s">
        <v>193</v>
      </c>
      <c r="F3" s="1119" t="s">
        <v>194</v>
      </c>
      <c r="G3" s="795"/>
      <c r="H3" s="1119" t="s">
        <v>2230</v>
      </c>
    </row>
    <row r="4" spans="1:8" ht="84">
      <c r="A4" s="1119"/>
      <c r="B4" s="1119"/>
      <c r="C4" s="1119"/>
      <c r="D4" s="1119"/>
      <c r="E4" s="1119"/>
      <c r="F4" s="1119"/>
      <c r="G4" s="774" t="s">
        <v>719</v>
      </c>
      <c r="H4" s="1119"/>
    </row>
    <row r="5" spans="1:8" ht="95.25" customHeight="1">
      <c r="A5" s="1120" t="s">
        <v>2231</v>
      </c>
      <c r="B5" s="1120" t="s">
        <v>2232</v>
      </c>
      <c r="C5" s="1120" t="s">
        <v>2233</v>
      </c>
      <c r="D5" s="1120" t="s">
        <v>2234</v>
      </c>
      <c r="E5" s="775" t="s">
        <v>2235</v>
      </c>
      <c r="F5" s="1120" t="s">
        <v>2237</v>
      </c>
      <c r="G5" s="1119" t="s">
        <v>325</v>
      </c>
      <c r="H5" s="1119" t="s">
        <v>325</v>
      </c>
    </row>
    <row r="6" spans="1:8" ht="15">
      <c r="A6" s="1120"/>
      <c r="B6" s="1120"/>
      <c r="C6" s="1120"/>
      <c r="D6" s="1120"/>
      <c r="E6" s="775" t="s">
        <v>2236</v>
      </c>
      <c r="F6" s="1120"/>
      <c r="G6" s="1119"/>
      <c r="H6" s="1119"/>
    </row>
    <row r="7" spans="1:8" ht="15">
      <c r="A7" s="1120"/>
      <c r="B7" s="1120"/>
      <c r="C7" s="1120"/>
      <c r="D7" s="1120"/>
      <c r="E7" s="775" t="s">
        <v>2238</v>
      </c>
      <c r="F7" s="775" t="s">
        <v>2238</v>
      </c>
      <c r="G7" s="1119"/>
      <c r="H7" s="1119"/>
    </row>
    <row r="8" spans="1:8" ht="56.25" customHeight="1">
      <c r="A8" s="1120" t="s">
        <v>2239</v>
      </c>
      <c r="B8" s="1120" t="s">
        <v>2232</v>
      </c>
      <c r="C8" s="1120" t="s">
        <v>2240</v>
      </c>
      <c r="D8" s="1120" t="s">
        <v>2241</v>
      </c>
      <c r="E8" s="775"/>
      <c r="F8" s="1120" t="s">
        <v>2244</v>
      </c>
      <c r="G8" s="1119" t="s">
        <v>325</v>
      </c>
      <c r="H8" s="1119" t="s">
        <v>325</v>
      </c>
    </row>
    <row r="9" spans="1:8" ht="15">
      <c r="A9" s="1120"/>
      <c r="B9" s="1120"/>
      <c r="C9" s="1120"/>
      <c r="D9" s="1120"/>
      <c r="E9" s="775" t="s">
        <v>2242</v>
      </c>
      <c r="F9" s="1120"/>
      <c r="G9" s="1119"/>
      <c r="H9" s="1119"/>
    </row>
    <row r="10" spans="1:8" ht="15">
      <c r="A10" s="1120"/>
      <c r="B10" s="1120"/>
      <c r="C10" s="1120"/>
      <c r="D10" s="1120"/>
      <c r="E10" s="775" t="s">
        <v>2243</v>
      </c>
      <c r="F10" s="1120"/>
      <c r="G10" s="1119"/>
      <c r="H10" s="1119"/>
    </row>
    <row r="11" spans="1:8" ht="15">
      <c r="A11" s="1120"/>
      <c r="B11" s="1120"/>
      <c r="C11" s="1120"/>
      <c r="D11" s="1120"/>
      <c r="E11" s="775" t="s">
        <v>2238</v>
      </c>
      <c r="F11" s="775" t="s">
        <v>2238</v>
      </c>
      <c r="G11" s="1119"/>
      <c r="H11" s="1119"/>
    </row>
    <row r="12" spans="1:8" ht="56.25" customHeight="1">
      <c r="A12" s="1120" t="s">
        <v>2245</v>
      </c>
      <c r="B12" s="1121"/>
      <c r="C12" s="1121"/>
      <c r="D12" s="1121"/>
      <c r="E12" s="775" t="s">
        <v>2246</v>
      </c>
      <c r="F12" s="775" t="s">
        <v>2246</v>
      </c>
      <c r="G12" s="1119" t="s">
        <v>287</v>
      </c>
      <c r="H12" s="1119" t="s">
        <v>287</v>
      </c>
    </row>
    <row r="13" spans="1:8" ht="15">
      <c r="A13" s="1120"/>
      <c r="B13" s="1121"/>
      <c r="C13" s="1121"/>
      <c r="D13" s="1121"/>
      <c r="E13" s="775" t="s">
        <v>2238</v>
      </c>
      <c r="F13" s="775" t="s">
        <v>2238</v>
      </c>
      <c r="G13" s="1119"/>
      <c r="H13" s="1119"/>
    </row>
    <row r="14" spans="1:8" ht="44.25" customHeight="1">
      <c r="A14" s="1120" t="s">
        <v>2247</v>
      </c>
      <c r="B14" s="1121"/>
      <c r="C14" s="1121"/>
      <c r="D14" s="1121"/>
      <c r="E14" s="775" t="s">
        <v>2246</v>
      </c>
      <c r="F14" s="775" t="s">
        <v>2246</v>
      </c>
      <c r="G14" s="1119" t="s">
        <v>287</v>
      </c>
      <c r="H14" s="1119" t="s">
        <v>287</v>
      </c>
    </row>
    <row r="15" spans="1:8" ht="15">
      <c r="A15" s="1120"/>
      <c r="B15" s="1121"/>
      <c r="C15" s="1121"/>
      <c r="D15" s="1121"/>
      <c r="E15" s="775" t="s">
        <v>2238</v>
      </c>
      <c r="F15" s="775" t="s">
        <v>2238</v>
      </c>
      <c r="G15" s="1119"/>
      <c r="H15" s="1119"/>
    </row>
    <row r="16" spans="1:8" ht="60" customHeight="1">
      <c r="A16" s="1120" t="s">
        <v>2248</v>
      </c>
      <c r="B16" s="1120"/>
      <c r="C16" s="1120" t="s">
        <v>2259</v>
      </c>
      <c r="D16" s="1120"/>
      <c r="E16" s="1120"/>
      <c r="F16" s="1120"/>
      <c r="G16" s="1120"/>
      <c r="H16" s="1120"/>
    </row>
    <row r="17" spans="1:8" ht="36" customHeight="1">
      <c r="A17" s="1120" t="s">
        <v>2249</v>
      </c>
      <c r="B17" s="1120"/>
      <c r="C17" s="1120" t="s">
        <v>2250</v>
      </c>
      <c r="D17" s="1120"/>
      <c r="E17" s="1120"/>
      <c r="F17" s="1120"/>
      <c r="G17" s="1120"/>
      <c r="H17" s="1120"/>
    </row>
    <row r="18" spans="1:8" ht="48" customHeight="1">
      <c r="A18" s="1120"/>
      <c r="B18" s="1120"/>
      <c r="C18" s="1120" t="s">
        <v>2251</v>
      </c>
      <c r="D18" s="1120"/>
      <c r="E18" s="1120"/>
      <c r="F18" s="1120"/>
      <c r="G18" s="1120"/>
      <c r="H18" s="1120"/>
    </row>
    <row r="19" spans="1:8" ht="36" customHeight="1">
      <c r="A19" s="1120"/>
      <c r="B19" s="1120"/>
      <c r="C19" s="1120" t="s">
        <v>2252</v>
      </c>
      <c r="D19" s="1120"/>
      <c r="E19" s="1120"/>
      <c r="F19" s="1120"/>
      <c r="G19" s="1120"/>
      <c r="H19" s="1120"/>
    </row>
    <row r="20" spans="1:8" ht="48" customHeight="1">
      <c r="A20" s="1120" t="s">
        <v>2253</v>
      </c>
      <c r="B20" s="1120"/>
      <c r="C20" s="1120"/>
      <c r="D20" s="1120"/>
      <c r="E20" s="1120" t="s">
        <v>2253</v>
      </c>
      <c r="F20" s="1120"/>
      <c r="G20" s="1120"/>
      <c r="H20" s="1120"/>
    </row>
    <row r="21" spans="1:8" ht="36" customHeight="1">
      <c r="A21" s="1120" t="s">
        <v>2254</v>
      </c>
      <c r="B21" s="1120"/>
      <c r="C21" s="1120"/>
      <c r="D21" s="1120"/>
      <c r="E21" s="1120" t="s">
        <v>2254</v>
      </c>
      <c r="F21" s="1120"/>
      <c r="G21" s="1120"/>
      <c r="H21" s="1120"/>
    </row>
    <row r="22" spans="1:8" ht="24" customHeight="1">
      <c r="A22" s="1120" t="s">
        <v>2255</v>
      </c>
      <c r="B22" s="1120"/>
      <c r="C22" s="1120"/>
      <c r="D22" s="1120"/>
      <c r="E22" s="1120" t="s">
        <v>2255</v>
      </c>
      <c r="F22" s="1120"/>
      <c r="G22" s="1120"/>
      <c r="H22" s="1120"/>
    </row>
    <row r="23" spans="1:8" ht="24" customHeight="1">
      <c r="A23" s="1120" t="s">
        <v>2256</v>
      </c>
      <c r="B23" s="1120"/>
      <c r="C23" s="1120"/>
      <c r="D23" s="1120"/>
      <c r="E23" s="1120" t="s">
        <v>2256</v>
      </c>
      <c r="F23" s="1120"/>
      <c r="G23" s="1120"/>
      <c r="H23" s="1120"/>
    </row>
    <row r="24" spans="1:8" ht="36" customHeight="1">
      <c r="A24" s="1120" t="s">
        <v>2257</v>
      </c>
      <c r="B24" s="1120"/>
      <c r="C24" s="1120"/>
      <c r="D24" s="1120"/>
      <c r="E24" s="1120" t="s">
        <v>2257</v>
      </c>
      <c r="F24" s="1120"/>
      <c r="G24" s="1120"/>
      <c r="H24" s="1120"/>
    </row>
    <row r="25" spans="1:8" ht="15">
      <c r="A25" s="1120" t="s">
        <v>2258</v>
      </c>
      <c r="B25" s="1120"/>
      <c r="C25" s="1120"/>
      <c r="D25" s="1120"/>
      <c r="E25" s="1120" t="s">
        <v>2258</v>
      </c>
      <c r="F25" s="1120"/>
      <c r="G25" s="1120"/>
      <c r="H25" s="1120"/>
    </row>
  </sheetData>
  <sheetProtection/>
  <mergeCells count="53">
    <mergeCell ref="A1:H1"/>
    <mergeCell ref="A23:D23"/>
    <mergeCell ref="E23:H23"/>
    <mergeCell ref="A24:D24"/>
    <mergeCell ref="E24:H24"/>
    <mergeCell ref="A25:D25"/>
    <mergeCell ref="E25:H25"/>
    <mergeCell ref="A20:D20"/>
    <mergeCell ref="E20:H20"/>
    <mergeCell ref="A21:D21"/>
    <mergeCell ref="E21:H21"/>
    <mergeCell ref="A22:D22"/>
    <mergeCell ref="E22:H22"/>
    <mergeCell ref="A16:B16"/>
    <mergeCell ref="C16:H16"/>
    <mergeCell ref="A17:B19"/>
    <mergeCell ref="C17:H17"/>
    <mergeCell ref="C18:H18"/>
    <mergeCell ref="C19:H19"/>
    <mergeCell ref="A14:A15"/>
    <mergeCell ref="B14:B15"/>
    <mergeCell ref="C14:C15"/>
    <mergeCell ref="D14:D15"/>
    <mergeCell ref="G14:G15"/>
    <mergeCell ref="H14:H15"/>
    <mergeCell ref="H8:H11"/>
    <mergeCell ref="A12:A13"/>
    <mergeCell ref="B12:B13"/>
    <mergeCell ref="C12:C13"/>
    <mergeCell ref="D12:D13"/>
    <mergeCell ref="G12:G13"/>
    <mergeCell ref="H12:H13"/>
    <mergeCell ref="A8:A11"/>
    <mergeCell ref="B8:B11"/>
    <mergeCell ref="C8:C11"/>
    <mergeCell ref="D8:D11"/>
    <mergeCell ref="F8:F10"/>
    <mergeCell ref="G8:G11"/>
    <mergeCell ref="H3:H4"/>
    <mergeCell ref="A5:A7"/>
    <mergeCell ref="B5:B7"/>
    <mergeCell ref="C5:C7"/>
    <mergeCell ref="D5:D7"/>
    <mergeCell ref="F5:F6"/>
    <mergeCell ref="G5:G7"/>
    <mergeCell ref="H5:H7"/>
    <mergeCell ref="B2:G2"/>
    <mergeCell ref="A3:A4"/>
    <mergeCell ref="B3:B4"/>
    <mergeCell ref="C3:C4"/>
    <mergeCell ref="D3:D4"/>
    <mergeCell ref="E3:E4"/>
    <mergeCell ref="F3:F4"/>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Q29"/>
  <sheetViews>
    <sheetView zoomScalePageLayoutView="0" workbookViewId="0" topLeftCell="A1">
      <selection activeCell="M17" sqref="M17"/>
    </sheetView>
  </sheetViews>
  <sheetFormatPr defaultColWidth="9.140625" defaultRowHeight="15"/>
  <sheetData>
    <row r="1" spans="1:16" s="777" customFormat="1" ht="15">
      <c r="A1" s="1127" t="s">
        <v>2275</v>
      </c>
      <c r="B1" s="1127"/>
      <c r="C1" s="1127"/>
      <c r="D1" s="1127"/>
      <c r="E1" s="1127"/>
      <c r="F1" s="1127"/>
      <c r="G1" s="1127"/>
      <c r="H1" s="1127"/>
      <c r="I1" s="1127"/>
      <c r="J1" s="1127"/>
      <c r="K1" s="1127"/>
      <c r="L1" s="1127"/>
      <c r="M1" s="1127"/>
      <c r="N1" s="1127"/>
      <c r="O1" s="1127"/>
      <c r="P1" s="1127"/>
    </row>
    <row r="2" spans="1:17" ht="15">
      <c r="A2" s="1128" t="s">
        <v>2260</v>
      </c>
      <c r="B2" s="1128"/>
      <c r="C2" s="1128"/>
      <c r="D2" s="1128"/>
      <c r="E2" s="1128"/>
      <c r="F2" s="1128"/>
      <c r="G2" s="1128"/>
      <c r="H2" s="1128"/>
      <c r="I2" s="1128"/>
      <c r="J2" s="1128"/>
      <c r="K2" s="1128"/>
      <c r="L2" s="1128"/>
      <c r="M2" s="1128"/>
      <c r="N2" s="1128"/>
      <c r="O2" s="1128"/>
      <c r="P2" s="1128"/>
      <c r="Q2" s="697"/>
    </row>
    <row r="3" spans="1:17" ht="15">
      <c r="A3" s="1128"/>
      <c r="B3" s="1128"/>
      <c r="C3" s="1128"/>
      <c r="D3" s="1128"/>
      <c r="E3" s="1128"/>
      <c r="F3" s="1128"/>
      <c r="G3" s="1128"/>
      <c r="H3" s="1128"/>
      <c r="I3" s="1128"/>
      <c r="J3" s="1128"/>
      <c r="K3" s="1128"/>
      <c r="L3" s="1128"/>
      <c r="M3" s="1128"/>
      <c r="N3" s="1128"/>
      <c r="O3" s="1128"/>
      <c r="P3" s="1128"/>
      <c r="Q3" s="697"/>
    </row>
    <row r="4" spans="1:17" ht="15">
      <c r="A4" s="1125" t="s">
        <v>591</v>
      </c>
      <c r="B4" s="1124" t="s">
        <v>94</v>
      </c>
      <c r="C4" s="1123" t="s">
        <v>2261</v>
      </c>
      <c r="D4" s="1123"/>
      <c r="E4" s="1123"/>
      <c r="F4" s="1123"/>
      <c r="G4" s="1123"/>
      <c r="H4" s="1123"/>
      <c r="I4" s="1123"/>
      <c r="J4" s="1123"/>
      <c r="K4" s="1124" t="s">
        <v>2262</v>
      </c>
      <c r="L4" s="1124"/>
      <c r="M4" s="1124"/>
      <c r="N4" s="1124"/>
      <c r="O4" s="1124"/>
      <c r="P4" s="1124" t="s">
        <v>2263</v>
      </c>
      <c r="Q4" s="697"/>
    </row>
    <row r="5" spans="1:17" ht="37.5" customHeight="1">
      <c r="A5" s="1125"/>
      <c r="B5" s="1124"/>
      <c r="C5" s="1125" t="s">
        <v>2264</v>
      </c>
      <c r="D5" s="1125"/>
      <c r="E5" s="1125"/>
      <c r="F5" s="1126" t="s">
        <v>2265</v>
      </c>
      <c r="G5" s="1126" t="s">
        <v>2266</v>
      </c>
      <c r="H5" s="1126" t="s">
        <v>2267</v>
      </c>
      <c r="I5" s="1126" t="s">
        <v>2268</v>
      </c>
      <c r="J5" s="1126" t="s">
        <v>2269</v>
      </c>
      <c r="K5" s="1126" t="s">
        <v>132</v>
      </c>
      <c r="L5" s="1126" t="s">
        <v>2270</v>
      </c>
      <c r="M5" s="1126" t="s">
        <v>134</v>
      </c>
      <c r="N5" s="1126" t="s">
        <v>135</v>
      </c>
      <c r="O5" s="1126" t="s">
        <v>62</v>
      </c>
      <c r="P5" s="1124"/>
      <c r="Q5" s="697"/>
    </row>
    <row r="6" spans="1:17" ht="63.75">
      <c r="A6" s="1125"/>
      <c r="B6" s="1124"/>
      <c r="C6" s="583" t="s">
        <v>62</v>
      </c>
      <c r="D6" s="583" t="s">
        <v>2271</v>
      </c>
      <c r="E6" s="583" t="s">
        <v>2272</v>
      </c>
      <c r="F6" s="1126"/>
      <c r="G6" s="1126"/>
      <c r="H6" s="1126"/>
      <c r="I6" s="1126"/>
      <c r="J6" s="1126"/>
      <c r="K6" s="1126"/>
      <c r="L6" s="1126"/>
      <c r="M6" s="1126"/>
      <c r="N6" s="1126"/>
      <c r="O6" s="1126"/>
      <c r="P6" s="1124"/>
      <c r="Q6" s="697"/>
    </row>
    <row r="7" spans="1:17" ht="15">
      <c r="A7" s="796">
        <v>1</v>
      </c>
      <c r="B7" s="578" t="s">
        <v>30</v>
      </c>
      <c r="C7" s="797">
        <v>0</v>
      </c>
      <c r="D7" s="797">
        <v>0</v>
      </c>
      <c r="E7" s="797">
        <v>0</v>
      </c>
      <c r="F7" s="797">
        <v>0</v>
      </c>
      <c r="G7" s="797">
        <v>0</v>
      </c>
      <c r="H7" s="797">
        <v>0</v>
      </c>
      <c r="I7" s="797">
        <v>0</v>
      </c>
      <c r="J7" s="798">
        <v>0</v>
      </c>
      <c r="K7" s="797">
        <v>0</v>
      </c>
      <c r="L7" s="798">
        <v>0</v>
      </c>
      <c r="M7" s="799">
        <v>18081</v>
      </c>
      <c r="N7" s="797">
        <v>0</v>
      </c>
      <c r="O7" s="799">
        <v>18081</v>
      </c>
      <c r="P7" s="799">
        <v>18081</v>
      </c>
      <c r="Q7" s="697"/>
    </row>
    <row r="8" spans="1:17" ht="25.5">
      <c r="A8" s="796">
        <v>2</v>
      </c>
      <c r="B8" s="578" t="s">
        <v>32</v>
      </c>
      <c r="C8" s="797">
        <v>7</v>
      </c>
      <c r="D8" s="797">
        <v>7</v>
      </c>
      <c r="E8" s="797">
        <v>0</v>
      </c>
      <c r="F8" s="797">
        <v>8</v>
      </c>
      <c r="G8" s="797">
        <v>0</v>
      </c>
      <c r="H8" s="797">
        <v>0</v>
      </c>
      <c r="I8" s="797">
        <v>0</v>
      </c>
      <c r="J8" s="798">
        <v>15</v>
      </c>
      <c r="K8" s="798">
        <v>0</v>
      </c>
      <c r="L8" s="798">
        <v>647</v>
      </c>
      <c r="M8" s="798">
        <v>901</v>
      </c>
      <c r="N8" s="800">
        <v>1290</v>
      </c>
      <c r="O8" s="799">
        <v>2839</v>
      </c>
      <c r="P8" s="797">
        <v>0</v>
      </c>
      <c r="Q8" s="697"/>
    </row>
    <row r="9" spans="1:17" ht="25.5">
      <c r="A9" s="796">
        <v>3</v>
      </c>
      <c r="B9" s="578" t="s">
        <v>34</v>
      </c>
      <c r="C9" s="797">
        <v>0</v>
      </c>
      <c r="D9" s="797">
        <v>0</v>
      </c>
      <c r="E9" s="797">
        <v>0</v>
      </c>
      <c r="F9" s="797">
        <v>0</v>
      </c>
      <c r="G9" s="797">
        <v>0</v>
      </c>
      <c r="H9" s="797">
        <v>1</v>
      </c>
      <c r="I9" s="797">
        <v>0</v>
      </c>
      <c r="J9" s="798">
        <v>1</v>
      </c>
      <c r="K9" s="798">
        <v>0</v>
      </c>
      <c r="L9" s="798">
        <v>0</v>
      </c>
      <c r="M9" s="798">
        <v>500</v>
      </c>
      <c r="N9" s="798">
        <v>0</v>
      </c>
      <c r="O9" s="798">
        <v>500</v>
      </c>
      <c r="P9" s="797">
        <v>0</v>
      </c>
      <c r="Q9" s="697"/>
    </row>
    <row r="10" spans="1:17" ht="15">
      <c r="A10" s="796">
        <v>4</v>
      </c>
      <c r="B10" s="578" t="s">
        <v>35</v>
      </c>
      <c r="C10" s="797">
        <v>0</v>
      </c>
      <c r="D10" s="797">
        <v>0</v>
      </c>
      <c r="E10" s="797">
        <v>0</v>
      </c>
      <c r="F10" s="797">
        <v>0</v>
      </c>
      <c r="G10" s="797">
        <v>0</v>
      </c>
      <c r="H10" s="797">
        <v>0</v>
      </c>
      <c r="I10" s="797">
        <v>0</v>
      </c>
      <c r="J10" s="798">
        <v>0</v>
      </c>
      <c r="K10" s="798">
        <v>0</v>
      </c>
      <c r="L10" s="798">
        <v>0</v>
      </c>
      <c r="M10" s="798">
        <v>0</v>
      </c>
      <c r="N10" s="798">
        <v>1.038</v>
      </c>
      <c r="O10" s="798">
        <v>0</v>
      </c>
      <c r="P10" s="797">
        <v>1.038</v>
      </c>
      <c r="Q10" s="697"/>
    </row>
    <row r="11" spans="1:17" ht="15">
      <c r="A11" s="796">
        <v>5</v>
      </c>
      <c r="B11" s="801" t="s">
        <v>29</v>
      </c>
      <c r="C11" s="797">
        <v>0</v>
      </c>
      <c r="D11" s="797">
        <v>0</v>
      </c>
      <c r="E11" s="797">
        <v>0</v>
      </c>
      <c r="F11" s="797">
        <v>0</v>
      </c>
      <c r="G11" s="797">
        <v>0</v>
      </c>
      <c r="H11" s="797">
        <v>0</v>
      </c>
      <c r="I11" s="797">
        <v>0</v>
      </c>
      <c r="J11" s="798">
        <v>0</v>
      </c>
      <c r="K11" s="798">
        <v>0</v>
      </c>
      <c r="L11" s="798">
        <v>0</v>
      </c>
      <c r="M11" s="800">
        <v>273968</v>
      </c>
      <c r="N11" s="798">
        <v>0</v>
      </c>
      <c r="O11" s="800">
        <v>273968</v>
      </c>
      <c r="P11" s="797">
        <v>0</v>
      </c>
      <c r="Q11" s="697"/>
    </row>
    <row r="12" spans="1:17" ht="15">
      <c r="A12" s="802">
        <v>6</v>
      </c>
      <c r="B12" s="801" t="s">
        <v>28</v>
      </c>
      <c r="C12" s="803">
        <v>0</v>
      </c>
      <c r="D12" s="803">
        <v>0</v>
      </c>
      <c r="E12" s="803">
        <v>0</v>
      </c>
      <c r="F12" s="803">
        <v>0</v>
      </c>
      <c r="G12" s="803">
        <v>0</v>
      </c>
      <c r="H12" s="803">
        <v>4</v>
      </c>
      <c r="I12" s="803">
        <v>0</v>
      </c>
      <c r="J12" s="804">
        <v>0</v>
      </c>
      <c r="K12" s="804">
        <v>0</v>
      </c>
      <c r="L12" s="804">
        <v>0</v>
      </c>
      <c r="M12" s="805">
        <v>2038</v>
      </c>
      <c r="N12" s="804">
        <v>1.845</v>
      </c>
      <c r="O12" s="804">
        <v>3.883</v>
      </c>
      <c r="P12" s="806">
        <v>1959</v>
      </c>
      <c r="Q12" s="697"/>
    </row>
    <row r="13" spans="1:17" ht="15">
      <c r="A13" s="796">
        <v>7</v>
      </c>
      <c r="B13" s="578" t="s">
        <v>31</v>
      </c>
      <c r="C13" s="797">
        <v>0</v>
      </c>
      <c r="D13" s="797">
        <v>0</v>
      </c>
      <c r="E13" s="797">
        <v>0</v>
      </c>
      <c r="F13" s="797">
        <v>0</v>
      </c>
      <c r="G13" s="797">
        <v>0</v>
      </c>
      <c r="H13" s="797">
        <v>0</v>
      </c>
      <c r="I13" s="797">
        <v>0</v>
      </c>
      <c r="J13" s="798">
        <v>0</v>
      </c>
      <c r="K13" s="798">
        <v>0</v>
      </c>
      <c r="L13" s="798">
        <v>0</v>
      </c>
      <c r="M13" s="800">
        <v>2580</v>
      </c>
      <c r="N13" s="798">
        <v>0</v>
      </c>
      <c r="O13" s="800">
        <v>2580</v>
      </c>
      <c r="P13" s="797">
        <v>0</v>
      </c>
      <c r="Q13" s="697"/>
    </row>
    <row r="14" spans="1:17" ht="15">
      <c r="A14" s="796">
        <v>8</v>
      </c>
      <c r="B14" s="578" t="s">
        <v>36</v>
      </c>
      <c r="C14" s="797">
        <v>0</v>
      </c>
      <c r="D14" s="797">
        <v>0</v>
      </c>
      <c r="E14" s="797">
        <v>0</v>
      </c>
      <c r="F14" s="797">
        <v>0</v>
      </c>
      <c r="G14" s="797">
        <v>0</v>
      </c>
      <c r="H14" s="797">
        <v>0</v>
      </c>
      <c r="I14" s="797">
        <v>0</v>
      </c>
      <c r="J14" s="798">
        <v>0</v>
      </c>
      <c r="K14" s="798">
        <v>0</v>
      </c>
      <c r="L14" s="798">
        <v>0</v>
      </c>
      <c r="M14" s="798">
        <v>0</v>
      </c>
      <c r="N14" s="798">
        <v>0</v>
      </c>
      <c r="O14" s="798">
        <v>0</v>
      </c>
      <c r="P14" s="797">
        <v>0</v>
      </c>
      <c r="Q14" s="697"/>
    </row>
    <row r="15" spans="1:17" ht="15">
      <c r="A15" s="796">
        <v>9</v>
      </c>
      <c r="B15" s="578" t="s">
        <v>40</v>
      </c>
      <c r="C15" s="797">
        <v>0</v>
      </c>
      <c r="D15" s="797">
        <v>0</v>
      </c>
      <c r="E15" s="797">
        <v>0</v>
      </c>
      <c r="F15" s="797">
        <v>0</v>
      </c>
      <c r="G15" s="797">
        <v>0</v>
      </c>
      <c r="H15" s="797">
        <v>0</v>
      </c>
      <c r="I15" s="797">
        <v>0</v>
      </c>
      <c r="J15" s="798">
        <v>0</v>
      </c>
      <c r="K15" s="798">
        <v>0</v>
      </c>
      <c r="L15" s="798">
        <v>0</v>
      </c>
      <c r="M15" s="798">
        <v>0</v>
      </c>
      <c r="N15" s="798">
        <v>0</v>
      </c>
      <c r="O15" s="798">
        <v>0</v>
      </c>
      <c r="P15" s="797">
        <v>0</v>
      </c>
      <c r="Q15" s="697"/>
    </row>
    <row r="16" spans="1:17" ht="25.5">
      <c r="A16" s="796">
        <v>10</v>
      </c>
      <c r="B16" s="578" t="s">
        <v>33</v>
      </c>
      <c r="C16" s="797">
        <v>0</v>
      </c>
      <c r="D16" s="797">
        <v>0</v>
      </c>
      <c r="E16" s="797">
        <v>0</v>
      </c>
      <c r="F16" s="797">
        <v>0</v>
      </c>
      <c r="G16" s="797">
        <v>0</v>
      </c>
      <c r="H16" s="797">
        <v>0</v>
      </c>
      <c r="I16" s="797">
        <v>0</v>
      </c>
      <c r="J16" s="798">
        <v>0</v>
      </c>
      <c r="K16" s="798">
        <v>0</v>
      </c>
      <c r="L16" s="798">
        <v>0</v>
      </c>
      <c r="M16" s="798">
        <v>0</v>
      </c>
      <c r="N16" s="798">
        <v>0</v>
      </c>
      <c r="O16" s="798">
        <v>0</v>
      </c>
      <c r="P16" s="797">
        <v>0</v>
      </c>
      <c r="Q16" s="697"/>
    </row>
    <row r="17" spans="1:17" ht="15">
      <c r="A17" s="796">
        <v>11</v>
      </c>
      <c r="B17" s="578" t="s">
        <v>41</v>
      </c>
      <c r="C17" s="797">
        <v>0</v>
      </c>
      <c r="D17" s="797">
        <v>0</v>
      </c>
      <c r="E17" s="797">
        <v>0</v>
      </c>
      <c r="F17" s="797">
        <v>0</v>
      </c>
      <c r="G17" s="797">
        <v>0</v>
      </c>
      <c r="H17" s="797">
        <v>0</v>
      </c>
      <c r="I17" s="797">
        <v>0</v>
      </c>
      <c r="J17" s="798">
        <v>0</v>
      </c>
      <c r="K17" s="798">
        <v>0</v>
      </c>
      <c r="L17" s="798">
        <v>0</v>
      </c>
      <c r="M17" s="798">
        <v>0</v>
      </c>
      <c r="N17" s="798">
        <v>0</v>
      </c>
      <c r="O17" s="798">
        <v>0</v>
      </c>
      <c r="P17" s="797">
        <v>0</v>
      </c>
      <c r="Q17" s="697"/>
    </row>
    <row r="18" spans="1:17" ht="15">
      <c r="A18" s="796">
        <v>12</v>
      </c>
      <c r="B18" s="578" t="s">
        <v>37</v>
      </c>
      <c r="C18" s="797">
        <v>0</v>
      </c>
      <c r="D18" s="797">
        <v>0</v>
      </c>
      <c r="E18" s="797">
        <v>0</v>
      </c>
      <c r="F18" s="797">
        <v>2</v>
      </c>
      <c r="G18" s="797">
        <v>0</v>
      </c>
      <c r="H18" s="797">
        <v>1</v>
      </c>
      <c r="I18" s="797">
        <v>0</v>
      </c>
      <c r="J18" s="798">
        <v>2</v>
      </c>
      <c r="K18" s="798">
        <v>320</v>
      </c>
      <c r="L18" s="800">
        <v>1358</v>
      </c>
      <c r="M18" s="798">
        <v>780</v>
      </c>
      <c r="N18" s="800">
        <v>7373</v>
      </c>
      <c r="O18" s="800">
        <v>9831</v>
      </c>
      <c r="P18" s="799">
        <v>9831</v>
      </c>
      <c r="Q18" s="697"/>
    </row>
    <row r="19" spans="1:17" ht="15">
      <c r="A19" s="796">
        <v>13</v>
      </c>
      <c r="B19" s="578" t="s">
        <v>39</v>
      </c>
      <c r="C19" s="797">
        <v>0</v>
      </c>
      <c r="D19" s="797">
        <v>0</v>
      </c>
      <c r="E19" s="797">
        <v>0</v>
      </c>
      <c r="F19" s="797">
        <v>6</v>
      </c>
      <c r="G19" s="797">
        <v>0</v>
      </c>
      <c r="H19" s="797">
        <v>10</v>
      </c>
      <c r="I19" s="797">
        <v>0</v>
      </c>
      <c r="J19" s="798">
        <v>11</v>
      </c>
      <c r="K19" s="798">
        <v>0</v>
      </c>
      <c r="L19" s="798">
        <v>0</v>
      </c>
      <c r="M19" s="798">
        <v>80</v>
      </c>
      <c r="N19" s="800">
        <v>1105</v>
      </c>
      <c r="O19" s="800">
        <v>1185</v>
      </c>
      <c r="P19" s="799">
        <v>1150</v>
      </c>
      <c r="Q19" s="697"/>
    </row>
    <row r="20" spans="1:17" ht="15">
      <c r="A20" s="796">
        <v>14</v>
      </c>
      <c r="B20" s="578" t="s">
        <v>38</v>
      </c>
      <c r="C20" s="797">
        <v>0</v>
      </c>
      <c r="D20" s="797">
        <v>0</v>
      </c>
      <c r="E20" s="797">
        <v>0</v>
      </c>
      <c r="F20" s="797">
        <v>0</v>
      </c>
      <c r="G20" s="797">
        <v>0</v>
      </c>
      <c r="H20" s="797">
        <v>0</v>
      </c>
      <c r="I20" s="797">
        <v>0</v>
      </c>
      <c r="J20" s="798">
        <v>0</v>
      </c>
      <c r="K20" s="798">
        <v>0</v>
      </c>
      <c r="L20" s="798">
        <v>0</v>
      </c>
      <c r="M20" s="798">
        <v>0</v>
      </c>
      <c r="N20" s="798">
        <v>0</v>
      </c>
      <c r="O20" s="798">
        <v>0</v>
      </c>
      <c r="P20" s="797">
        <v>0</v>
      </c>
      <c r="Q20" s="697"/>
    </row>
    <row r="21" spans="1:17" ht="15">
      <c r="A21" s="796">
        <v>15</v>
      </c>
      <c r="B21" s="801" t="s">
        <v>2273</v>
      </c>
      <c r="C21" s="797">
        <v>4</v>
      </c>
      <c r="D21" s="797">
        <v>0</v>
      </c>
      <c r="E21" s="797">
        <v>0</v>
      </c>
      <c r="F21" s="797">
        <v>4</v>
      </c>
      <c r="G21" s="797">
        <v>0</v>
      </c>
      <c r="H21" s="797">
        <v>0</v>
      </c>
      <c r="I21" s="797">
        <v>0</v>
      </c>
      <c r="J21" s="798">
        <v>4</v>
      </c>
      <c r="K21" s="798">
        <v>0</v>
      </c>
      <c r="L21" s="798">
        <v>0</v>
      </c>
      <c r="M21" s="798">
        <v>0</v>
      </c>
      <c r="N21" s="800">
        <v>2400</v>
      </c>
      <c r="O21" s="800">
        <v>2400</v>
      </c>
      <c r="P21" s="797"/>
      <c r="Q21" s="697"/>
    </row>
    <row r="22" spans="1:17" ht="15">
      <c r="A22" s="796">
        <v>16</v>
      </c>
      <c r="B22" s="578" t="s">
        <v>2274</v>
      </c>
      <c r="C22" s="797">
        <v>0</v>
      </c>
      <c r="D22" s="797">
        <v>0</v>
      </c>
      <c r="E22" s="797">
        <v>0</v>
      </c>
      <c r="F22" s="797">
        <v>0</v>
      </c>
      <c r="G22" s="797">
        <v>0</v>
      </c>
      <c r="H22" s="797">
        <v>0</v>
      </c>
      <c r="I22" s="797">
        <v>0</v>
      </c>
      <c r="J22" s="798">
        <v>0</v>
      </c>
      <c r="K22" s="798">
        <v>0</v>
      </c>
      <c r="L22" s="798">
        <v>0</v>
      </c>
      <c r="M22" s="798">
        <v>0</v>
      </c>
      <c r="N22" s="798">
        <v>0</v>
      </c>
      <c r="O22" s="798">
        <v>0</v>
      </c>
      <c r="P22" s="799">
        <v>2224</v>
      </c>
      <c r="Q22" s="697"/>
    </row>
    <row r="23" spans="1:17" ht="15">
      <c r="A23" s="796">
        <v>17</v>
      </c>
      <c r="B23" s="578" t="s">
        <v>8</v>
      </c>
      <c r="C23" s="797">
        <v>0</v>
      </c>
      <c r="D23" s="797">
        <v>0</v>
      </c>
      <c r="E23" s="797">
        <v>0</v>
      </c>
      <c r="F23" s="797">
        <v>4</v>
      </c>
      <c r="G23" s="797">
        <v>0</v>
      </c>
      <c r="H23" s="797">
        <v>3</v>
      </c>
      <c r="I23" s="797">
        <v>0</v>
      </c>
      <c r="J23" s="798">
        <v>4</v>
      </c>
      <c r="K23" s="798">
        <v>0</v>
      </c>
      <c r="L23" s="798">
        <v>0</v>
      </c>
      <c r="M23" s="798">
        <v>0</v>
      </c>
      <c r="N23" s="800">
        <v>48537</v>
      </c>
      <c r="O23" s="800">
        <v>64065</v>
      </c>
      <c r="P23" s="797"/>
      <c r="Q23" s="697"/>
    </row>
    <row r="24" spans="1:17" ht="25.5">
      <c r="A24" s="796">
        <v>18</v>
      </c>
      <c r="B24" s="578" t="s">
        <v>309</v>
      </c>
      <c r="C24" s="797">
        <v>0</v>
      </c>
      <c r="D24" s="797">
        <v>0</v>
      </c>
      <c r="E24" s="797">
        <v>0</v>
      </c>
      <c r="F24" s="797">
        <v>0</v>
      </c>
      <c r="G24" s="797">
        <v>0</v>
      </c>
      <c r="H24" s="797">
        <v>0</v>
      </c>
      <c r="I24" s="797">
        <v>0</v>
      </c>
      <c r="J24" s="798">
        <v>0</v>
      </c>
      <c r="K24" s="798">
        <v>0</v>
      </c>
      <c r="L24" s="798">
        <v>0</v>
      </c>
      <c r="M24" s="798">
        <v>0</v>
      </c>
      <c r="N24" s="798">
        <v>0</v>
      </c>
      <c r="O24" s="798">
        <v>0</v>
      </c>
      <c r="P24" s="797">
        <v>0</v>
      </c>
      <c r="Q24" s="697"/>
    </row>
    <row r="25" spans="1:17" ht="15">
      <c r="A25" s="796">
        <v>19</v>
      </c>
      <c r="B25" s="578" t="s">
        <v>9</v>
      </c>
      <c r="C25" s="797">
        <v>0</v>
      </c>
      <c r="D25" s="797">
        <v>0</v>
      </c>
      <c r="E25" s="797">
        <v>0</v>
      </c>
      <c r="F25" s="797">
        <v>0</v>
      </c>
      <c r="G25" s="797">
        <v>0</v>
      </c>
      <c r="H25" s="797">
        <v>0</v>
      </c>
      <c r="I25" s="797">
        <v>0</v>
      </c>
      <c r="J25" s="798">
        <v>0</v>
      </c>
      <c r="K25" s="798">
        <v>0</v>
      </c>
      <c r="L25" s="798">
        <v>0</v>
      </c>
      <c r="M25" s="798">
        <v>0</v>
      </c>
      <c r="N25" s="798">
        <v>0</v>
      </c>
      <c r="O25" s="798">
        <v>0</v>
      </c>
      <c r="P25" s="797">
        <v>800</v>
      </c>
      <c r="Q25" s="697"/>
    </row>
    <row r="26" spans="1:17" ht="25.5">
      <c r="A26" s="796">
        <v>20</v>
      </c>
      <c r="B26" s="578" t="s">
        <v>312</v>
      </c>
      <c r="C26" s="797"/>
      <c r="D26" s="797"/>
      <c r="E26" s="797">
        <v>0</v>
      </c>
      <c r="F26" s="797">
        <v>1</v>
      </c>
      <c r="G26" s="797">
        <v>0</v>
      </c>
      <c r="H26" s="797">
        <v>0</v>
      </c>
      <c r="I26" s="797">
        <v>0</v>
      </c>
      <c r="J26" s="798">
        <v>1</v>
      </c>
      <c r="K26" s="798">
        <v>0</v>
      </c>
      <c r="L26" s="798">
        <v>0</v>
      </c>
      <c r="M26" s="798">
        <v>0</v>
      </c>
      <c r="N26" s="800">
        <v>17704</v>
      </c>
      <c r="O26" s="800">
        <v>17704</v>
      </c>
      <c r="P26" s="797">
        <v>0</v>
      </c>
      <c r="Q26" s="697"/>
    </row>
    <row r="27" spans="1:17" ht="25.5">
      <c r="A27" s="796">
        <v>21</v>
      </c>
      <c r="B27" s="801" t="s">
        <v>574</v>
      </c>
      <c r="C27" s="797">
        <v>6</v>
      </c>
      <c r="D27" s="797">
        <v>6</v>
      </c>
      <c r="E27" s="797">
        <v>0</v>
      </c>
      <c r="F27" s="797">
        <v>1</v>
      </c>
      <c r="G27" s="797">
        <v>0</v>
      </c>
      <c r="H27" s="797">
        <v>4</v>
      </c>
      <c r="I27" s="797">
        <v>0</v>
      </c>
      <c r="J27" s="798">
        <v>7</v>
      </c>
      <c r="K27" s="798">
        <v>0</v>
      </c>
      <c r="L27" s="798">
        <v>0</v>
      </c>
      <c r="M27" s="800">
        <v>1354</v>
      </c>
      <c r="N27" s="800">
        <v>4739</v>
      </c>
      <c r="O27" s="800">
        <v>3133</v>
      </c>
      <c r="P27" s="799">
        <v>2960</v>
      </c>
      <c r="Q27" s="697"/>
    </row>
    <row r="28" spans="1:17" ht="25.5">
      <c r="A28" s="807"/>
      <c r="B28" s="808" t="s">
        <v>131</v>
      </c>
      <c r="C28" s="809">
        <v>17</v>
      </c>
      <c r="D28" s="809">
        <v>13</v>
      </c>
      <c r="E28" s="809">
        <v>0</v>
      </c>
      <c r="F28" s="809">
        <v>26</v>
      </c>
      <c r="G28" s="809">
        <v>0</v>
      </c>
      <c r="H28" s="809">
        <v>23</v>
      </c>
      <c r="I28" s="809">
        <v>0</v>
      </c>
      <c r="J28" s="809">
        <v>45</v>
      </c>
      <c r="K28" s="810">
        <v>0</v>
      </c>
      <c r="L28" s="811">
        <v>2005</v>
      </c>
      <c r="M28" s="811">
        <v>300282</v>
      </c>
      <c r="N28" s="811">
        <v>83151</v>
      </c>
      <c r="O28" s="812">
        <v>396290</v>
      </c>
      <c r="P28" s="812">
        <v>37006</v>
      </c>
      <c r="Q28" s="697"/>
    </row>
    <row r="29" ht="15">
      <c r="A29" s="760"/>
    </row>
  </sheetData>
  <sheetProtection/>
  <mergeCells count="18">
    <mergeCell ref="A1:P1"/>
    <mergeCell ref="I5:I6"/>
    <mergeCell ref="J5:J6"/>
    <mergeCell ref="K5:K6"/>
    <mergeCell ref="L5:L6"/>
    <mergeCell ref="M5:M6"/>
    <mergeCell ref="N5:N6"/>
    <mergeCell ref="A2:P3"/>
    <mergeCell ref="A4:A6"/>
    <mergeCell ref="B4:B6"/>
    <mergeCell ref="C4:J4"/>
    <mergeCell ref="K4:O4"/>
    <mergeCell ref="P4:P6"/>
    <mergeCell ref="C5:E5"/>
    <mergeCell ref="F5:F6"/>
    <mergeCell ref="G5:G6"/>
    <mergeCell ref="H5:H6"/>
    <mergeCell ref="O5:O6"/>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J27"/>
  <sheetViews>
    <sheetView zoomScalePageLayoutView="0" workbookViewId="0" topLeftCell="A1">
      <selection activeCell="A1" sqref="A1:J1"/>
    </sheetView>
  </sheetViews>
  <sheetFormatPr defaultColWidth="9.140625" defaultRowHeight="15"/>
  <sheetData>
    <row r="1" spans="1:10" ht="15">
      <c r="A1" s="1129" t="s">
        <v>2293</v>
      </c>
      <c r="B1" s="1129"/>
      <c r="C1" s="1129"/>
      <c r="D1" s="1129"/>
      <c r="E1" s="1129"/>
      <c r="F1" s="1129"/>
      <c r="G1" s="1129"/>
      <c r="H1" s="1129"/>
      <c r="I1" s="1129"/>
      <c r="J1" s="1129"/>
    </row>
    <row r="2" spans="1:10" ht="15.75">
      <c r="A2" s="1130" t="s">
        <v>2276</v>
      </c>
      <c r="B2" s="1130"/>
      <c r="C2" s="1130"/>
      <c r="D2" s="1130"/>
      <c r="E2" s="1130"/>
      <c r="F2" s="1130"/>
      <c r="G2" s="1130"/>
      <c r="H2" s="1130"/>
      <c r="I2" s="1130"/>
      <c r="J2" s="1130"/>
    </row>
    <row r="3" spans="1:10" ht="25.5" customHeight="1">
      <c r="A3" s="1124" t="s">
        <v>591</v>
      </c>
      <c r="B3" s="1124" t="s">
        <v>94</v>
      </c>
      <c r="C3" s="1124" t="s">
        <v>2277</v>
      </c>
      <c r="D3" s="1124" t="s">
        <v>2278</v>
      </c>
      <c r="E3" s="1124"/>
      <c r="F3" s="1124" t="s">
        <v>2279</v>
      </c>
      <c r="G3" s="1124"/>
      <c r="H3" s="1124" t="s">
        <v>2280</v>
      </c>
      <c r="I3" s="1124"/>
      <c r="J3" s="1124" t="s">
        <v>2281</v>
      </c>
    </row>
    <row r="4" spans="1:10" ht="102">
      <c r="A4" s="1124"/>
      <c r="B4" s="1124"/>
      <c r="C4" s="1124"/>
      <c r="D4" s="813" t="s">
        <v>2282</v>
      </c>
      <c r="E4" s="813" t="s">
        <v>2283</v>
      </c>
      <c r="F4" s="813" t="s">
        <v>2284</v>
      </c>
      <c r="G4" s="813" t="s">
        <v>2285</v>
      </c>
      <c r="H4" s="813" t="s">
        <v>2286</v>
      </c>
      <c r="I4" s="813" t="s">
        <v>2287</v>
      </c>
      <c r="J4" s="1124"/>
    </row>
    <row r="5" spans="1:10" ht="15">
      <c r="A5" s="796">
        <v>1</v>
      </c>
      <c r="B5" s="578" t="s">
        <v>2288</v>
      </c>
      <c r="C5" s="798">
        <v>0</v>
      </c>
      <c r="D5" s="798">
        <v>0</v>
      </c>
      <c r="E5" s="798">
        <v>0</v>
      </c>
      <c r="F5" s="798">
        <v>0</v>
      </c>
      <c r="G5" s="798">
        <v>0</v>
      </c>
      <c r="H5" s="798">
        <v>74</v>
      </c>
      <c r="I5" s="814"/>
      <c r="J5" s="797">
        <v>74</v>
      </c>
    </row>
    <row r="6" spans="1:10" ht="25.5">
      <c r="A6" s="796">
        <v>2</v>
      </c>
      <c r="B6" s="578" t="s">
        <v>32</v>
      </c>
      <c r="C6" s="800">
        <v>458992</v>
      </c>
      <c r="D6" s="800">
        <v>219196</v>
      </c>
      <c r="E6" s="800">
        <v>240000</v>
      </c>
      <c r="F6" s="798">
        <v>14</v>
      </c>
      <c r="G6" s="798">
        <v>0</v>
      </c>
      <c r="H6" s="798">
        <v>15</v>
      </c>
      <c r="I6" s="798">
        <v>0</v>
      </c>
      <c r="J6" s="797">
        <v>0</v>
      </c>
    </row>
    <row r="7" spans="1:10" ht="25.5">
      <c r="A7" s="796">
        <v>3</v>
      </c>
      <c r="B7" s="578" t="s">
        <v>34</v>
      </c>
      <c r="C7" s="798">
        <v>0</v>
      </c>
      <c r="D7" s="798">
        <v>0</v>
      </c>
      <c r="E7" s="798">
        <v>0</v>
      </c>
      <c r="F7" s="798">
        <v>0</v>
      </c>
      <c r="G7" s="798">
        <v>0</v>
      </c>
      <c r="H7" s="798">
        <v>0</v>
      </c>
      <c r="I7" s="798">
        <v>0</v>
      </c>
      <c r="J7" s="797">
        <v>0</v>
      </c>
    </row>
    <row r="8" spans="1:10" ht="15">
      <c r="A8" s="796">
        <v>4</v>
      </c>
      <c r="B8" s="578" t="s">
        <v>35</v>
      </c>
      <c r="C8" s="798">
        <v>0</v>
      </c>
      <c r="D8" s="798">
        <v>0</v>
      </c>
      <c r="E8" s="798">
        <v>0</v>
      </c>
      <c r="F8" s="798">
        <v>0</v>
      </c>
      <c r="G8" s="798">
        <v>0</v>
      </c>
      <c r="H8" s="798">
        <v>0</v>
      </c>
      <c r="I8" s="798">
        <v>0</v>
      </c>
      <c r="J8" s="797">
        <v>0</v>
      </c>
    </row>
    <row r="9" spans="1:10" ht="15">
      <c r="A9" s="796">
        <v>5</v>
      </c>
      <c r="B9" s="801" t="s">
        <v>29</v>
      </c>
      <c r="C9" s="798"/>
      <c r="D9" s="798"/>
      <c r="E9" s="798"/>
      <c r="F9" s="798"/>
      <c r="G9" s="798"/>
      <c r="H9" s="798"/>
      <c r="I9" s="798"/>
      <c r="J9" s="797"/>
    </row>
    <row r="10" spans="1:10" ht="15">
      <c r="A10" s="796">
        <v>6</v>
      </c>
      <c r="B10" s="578" t="s">
        <v>28</v>
      </c>
      <c r="C10" s="798">
        <v>421.7</v>
      </c>
      <c r="D10" s="798">
        <v>0</v>
      </c>
      <c r="E10" s="800">
        <v>421700</v>
      </c>
      <c r="F10" s="798">
        <v>0</v>
      </c>
      <c r="G10" s="798">
        <v>0</v>
      </c>
      <c r="H10" s="798">
        <v>4</v>
      </c>
      <c r="I10" s="798"/>
      <c r="J10" s="797">
        <v>11</v>
      </c>
    </row>
    <row r="11" spans="1:10" ht="15">
      <c r="A11" s="796">
        <v>7</v>
      </c>
      <c r="B11" s="578" t="s">
        <v>571</v>
      </c>
      <c r="C11" s="798">
        <v>0</v>
      </c>
      <c r="D11" s="798">
        <v>0</v>
      </c>
      <c r="E11" s="798">
        <v>0</v>
      </c>
      <c r="F11" s="798">
        <v>0</v>
      </c>
      <c r="G11" s="798">
        <v>0</v>
      </c>
      <c r="H11" s="798">
        <v>0</v>
      </c>
      <c r="I11" s="798">
        <v>0</v>
      </c>
      <c r="J11" s="797">
        <v>0</v>
      </c>
    </row>
    <row r="12" spans="1:10" ht="15">
      <c r="A12" s="796">
        <v>8</v>
      </c>
      <c r="B12" s="578" t="s">
        <v>2289</v>
      </c>
      <c r="C12" s="798">
        <v>0</v>
      </c>
      <c r="D12" s="798">
        <v>0</v>
      </c>
      <c r="E12" s="798">
        <v>0</v>
      </c>
      <c r="F12" s="798">
        <v>0</v>
      </c>
      <c r="G12" s="798">
        <v>0</v>
      </c>
      <c r="H12" s="798">
        <v>0</v>
      </c>
      <c r="I12" s="798">
        <v>0</v>
      </c>
      <c r="J12" s="797">
        <v>0</v>
      </c>
    </row>
    <row r="13" spans="1:10" ht="15">
      <c r="A13" s="796">
        <v>9</v>
      </c>
      <c r="B13" s="578" t="s">
        <v>40</v>
      </c>
      <c r="C13" s="798">
        <v>0</v>
      </c>
      <c r="D13" s="798"/>
      <c r="E13" s="798">
        <v>0</v>
      </c>
      <c r="F13" s="798">
        <v>0</v>
      </c>
      <c r="G13" s="798">
        <v>0</v>
      </c>
      <c r="H13" s="798">
        <v>0</v>
      </c>
      <c r="I13" s="798">
        <v>0</v>
      </c>
      <c r="J13" s="797">
        <v>0</v>
      </c>
    </row>
    <row r="14" spans="1:10" ht="25.5">
      <c r="A14" s="796">
        <v>10</v>
      </c>
      <c r="B14" s="578" t="s">
        <v>33</v>
      </c>
      <c r="C14" s="798">
        <v>5000</v>
      </c>
      <c r="D14" s="798">
        <v>5000</v>
      </c>
      <c r="E14" s="798">
        <v>0</v>
      </c>
      <c r="F14" s="797">
        <v>0</v>
      </c>
      <c r="G14" s="798">
        <v>0</v>
      </c>
      <c r="H14" s="798">
        <v>0</v>
      </c>
      <c r="I14" s="798">
        <v>0</v>
      </c>
      <c r="J14" s="797">
        <v>0</v>
      </c>
    </row>
    <row r="15" spans="1:10" ht="15">
      <c r="A15" s="796">
        <v>11</v>
      </c>
      <c r="B15" s="578" t="s">
        <v>41</v>
      </c>
      <c r="C15" s="798">
        <v>0</v>
      </c>
      <c r="D15" s="798">
        <v>0</v>
      </c>
      <c r="E15" s="798">
        <v>0</v>
      </c>
      <c r="F15" s="798">
        <v>0</v>
      </c>
      <c r="G15" s="798">
        <v>0</v>
      </c>
      <c r="H15" s="798">
        <v>0</v>
      </c>
      <c r="I15" s="798">
        <v>0</v>
      </c>
      <c r="J15" s="797">
        <v>0</v>
      </c>
    </row>
    <row r="16" spans="1:10" ht="15">
      <c r="A16" s="796">
        <v>12</v>
      </c>
      <c r="B16" s="578" t="s">
        <v>37</v>
      </c>
      <c r="C16" s="798">
        <v>0</v>
      </c>
      <c r="D16" s="798">
        <v>0</v>
      </c>
      <c r="E16" s="798">
        <v>0</v>
      </c>
      <c r="F16" s="798">
        <v>0</v>
      </c>
      <c r="G16" s="798">
        <v>0</v>
      </c>
      <c r="H16" s="798">
        <v>0</v>
      </c>
      <c r="I16" s="798">
        <v>0</v>
      </c>
      <c r="J16" s="797">
        <v>0</v>
      </c>
    </row>
    <row r="17" spans="1:10" ht="15">
      <c r="A17" s="796">
        <v>13</v>
      </c>
      <c r="B17" s="578" t="s">
        <v>39</v>
      </c>
      <c r="C17" s="798">
        <v>0</v>
      </c>
      <c r="D17" s="798">
        <v>0</v>
      </c>
      <c r="E17" s="798">
        <v>0</v>
      </c>
      <c r="F17" s="798">
        <v>0</v>
      </c>
      <c r="G17" s="798">
        <v>0</v>
      </c>
      <c r="H17" s="798">
        <v>7</v>
      </c>
      <c r="I17" s="798">
        <v>0</v>
      </c>
      <c r="J17" s="797">
        <v>11</v>
      </c>
    </row>
    <row r="18" spans="1:10" ht="15">
      <c r="A18" s="796">
        <v>14</v>
      </c>
      <c r="B18" s="578" t="s">
        <v>38</v>
      </c>
      <c r="C18" s="798">
        <v>0</v>
      </c>
      <c r="D18" s="798">
        <v>0</v>
      </c>
      <c r="E18" s="798">
        <v>0</v>
      </c>
      <c r="F18" s="798">
        <v>0</v>
      </c>
      <c r="G18" s="798">
        <v>0</v>
      </c>
      <c r="H18" s="798">
        <v>0</v>
      </c>
      <c r="I18" s="798">
        <v>0</v>
      </c>
      <c r="J18" s="797">
        <v>0</v>
      </c>
    </row>
    <row r="19" spans="1:10" ht="15">
      <c r="A19" s="796">
        <v>15</v>
      </c>
      <c r="B19" s="801" t="s">
        <v>2273</v>
      </c>
      <c r="C19" s="800">
        <v>625000</v>
      </c>
      <c r="D19" s="798"/>
      <c r="E19" s="800">
        <v>625000</v>
      </c>
      <c r="F19" s="798"/>
      <c r="G19" s="798">
        <v>4</v>
      </c>
      <c r="H19" s="798">
        <v>4</v>
      </c>
      <c r="I19" s="798"/>
      <c r="J19" s="797"/>
    </row>
    <row r="20" spans="1:10" ht="15">
      <c r="A20" s="796">
        <v>16</v>
      </c>
      <c r="B20" s="578" t="s">
        <v>2274</v>
      </c>
      <c r="C20" s="798">
        <v>0</v>
      </c>
      <c r="D20" s="798">
        <v>0</v>
      </c>
      <c r="E20" s="798">
        <v>0</v>
      </c>
      <c r="F20" s="798">
        <v>0</v>
      </c>
      <c r="G20" s="798">
        <v>0</v>
      </c>
      <c r="H20" s="798">
        <v>0</v>
      </c>
      <c r="I20" s="798">
        <v>0</v>
      </c>
      <c r="J20" s="797">
        <v>0</v>
      </c>
    </row>
    <row r="21" spans="1:10" ht="15">
      <c r="A21" s="796">
        <v>17</v>
      </c>
      <c r="B21" s="578" t="s">
        <v>8</v>
      </c>
      <c r="C21" s="800">
        <v>1391902</v>
      </c>
      <c r="D21" s="798">
        <v>0</v>
      </c>
      <c r="E21" s="800">
        <v>1391902</v>
      </c>
      <c r="F21" s="798">
        <v>0</v>
      </c>
      <c r="G21" s="798">
        <v>4</v>
      </c>
      <c r="H21" s="798">
        <v>0</v>
      </c>
      <c r="I21" s="798">
        <v>4</v>
      </c>
      <c r="J21" s="797">
        <v>0</v>
      </c>
    </row>
    <row r="22" spans="1:10" ht="25.5">
      <c r="A22" s="796">
        <v>18</v>
      </c>
      <c r="B22" s="578" t="s">
        <v>309</v>
      </c>
      <c r="C22" s="798">
        <v>0</v>
      </c>
      <c r="D22" s="798">
        <v>0</v>
      </c>
      <c r="E22" s="797">
        <v>0</v>
      </c>
      <c r="F22" s="798">
        <v>0</v>
      </c>
      <c r="G22" s="798">
        <v>0</v>
      </c>
      <c r="H22" s="798">
        <v>0</v>
      </c>
      <c r="I22" s="798">
        <v>0</v>
      </c>
      <c r="J22" s="797">
        <v>0</v>
      </c>
    </row>
    <row r="23" spans="1:10" ht="15">
      <c r="A23" s="796">
        <v>19</v>
      </c>
      <c r="B23" s="578" t="s">
        <v>9</v>
      </c>
      <c r="C23" s="798">
        <v>0</v>
      </c>
      <c r="D23" s="798">
        <v>0</v>
      </c>
      <c r="E23" s="797">
        <v>0</v>
      </c>
      <c r="F23" s="798">
        <v>0</v>
      </c>
      <c r="G23" s="798">
        <v>0</v>
      </c>
      <c r="H23" s="798">
        <v>0</v>
      </c>
      <c r="I23" s="798">
        <v>0</v>
      </c>
      <c r="J23" s="797">
        <v>2</v>
      </c>
    </row>
    <row r="24" spans="1:10" ht="25.5">
      <c r="A24" s="796">
        <v>20</v>
      </c>
      <c r="B24" s="578" t="s">
        <v>312</v>
      </c>
      <c r="C24" s="800">
        <v>694000</v>
      </c>
      <c r="D24" s="800">
        <v>694000</v>
      </c>
      <c r="E24" s="797"/>
      <c r="F24" s="798">
        <v>1</v>
      </c>
      <c r="G24" s="798">
        <v>0</v>
      </c>
      <c r="H24" s="798">
        <v>1</v>
      </c>
      <c r="I24" s="798">
        <v>0</v>
      </c>
      <c r="J24" s="797">
        <v>0</v>
      </c>
    </row>
    <row r="25" spans="1:10" ht="25.5">
      <c r="A25" s="796">
        <v>21</v>
      </c>
      <c r="B25" s="801" t="s">
        <v>574</v>
      </c>
      <c r="C25" s="800">
        <v>400509</v>
      </c>
      <c r="D25" s="800">
        <v>400509</v>
      </c>
      <c r="E25" s="797">
        <v>0</v>
      </c>
      <c r="F25" s="798">
        <v>3</v>
      </c>
      <c r="G25" s="797">
        <v>0</v>
      </c>
      <c r="H25" s="798">
        <v>3</v>
      </c>
      <c r="I25" s="797">
        <v>0</v>
      </c>
      <c r="J25" s="797">
        <v>2</v>
      </c>
    </row>
    <row r="26" spans="1:10" ht="15">
      <c r="A26" s="815"/>
      <c r="B26" s="808" t="s">
        <v>85</v>
      </c>
      <c r="C26" s="811" t="s">
        <v>2290</v>
      </c>
      <c r="D26" s="811" t="s">
        <v>2291</v>
      </c>
      <c r="E26" s="816" t="s">
        <v>2292</v>
      </c>
      <c r="F26" s="811">
        <v>18</v>
      </c>
      <c r="G26" s="811">
        <v>8</v>
      </c>
      <c r="H26" s="811">
        <v>108</v>
      </c>
      <c r="I26" s="811">
        <v>4</v>
      </c>
      <c r="J26" s="816">
        <v>98</v>
      </c>
    </row>
    <row r="27" ht="15">
      <c r="A27" s="760"/>
    </row>
  </sheetData>
  <sheetProtection/>
  <mergeCells count="9">
    <mergeCell ref="A1:J1"/>
    <mergeCell ref="A2:J2"/>
    <mergeCell ref="A3:A4"/>
    <mergeCell ref="B3:B4"/>
    <mergeCell ref="C3:C4"/>
    <mergeCell ref="D3:E3"/>
    <mergeCell ref="F3:G3"/>
    <mergeCell ref="H3:I3"/>
    <mergeCell ref="J3:J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31"/>
  <sheetViews>
    <sheetView view="pageBreakPreview" zoomScale="70" zoomScaleNormal="90" zoomScaleSheetLayoutView="70" zoomScalePageLayoutView="0" workbookViewId="0" topLeftCell="A1">
      <selection activeCell="A14" sqref="A14"/>
    </sheetView>
  </sheetViews>
  <sheetFormatPr defaultColWidth="9.140625" defaultRowHeight="15"/>
  <cols>
    <col min="1" max="1" width="58.7109375" style="7" customWidth="1"/>
    <col min="2" max="2" width="43.7109375" style="12" customWidth="1"/>
    <col min="3" max="3" width="41.00390625" style="12" customWidth="1"/>
    <col min="4" max="16384" width="9.140625" style="7" customWidth="1"/>
  </cols>
  <sheetData>
    <row r="1" spans="1:3" ht="75.75" customHeight="1">
      <c r="A1" s="981" t="s">
        <v>555</v>
      </c>
      <c r="B1" s="982"/>
      <c r="C1" s="982"/>
    </row>
    <row r="2" spans="1:3" ht="15.75">
      <c r="A2" s="983"/>
      <c r="B2" s="983"/>
      <c r="C2" s="983"/>
    </row>
    <row r="3" spans="1:3" ht="7.5" customHeight="1">
      <c r="A3" s="8"/>
      <c r="B3" s="18"/>
      <c r="C3" s="8"/>
    </row>
    <row r="4" spans="1:3" ht="26.25" thickBot="1">
      <c r="A4" s="9" t="s">
        <v>43</v>
      </c>
      <c r="B4" s="10"/>
      <c r="C4" s="10"/>
    </row>
    <row r="5" spans="1:3" ht="15.75">
      <c r="A5" s="984" t="s">
        <v>46</v>
      </c>
      <c r="B5" s="985"/>
      <c r="C5" s="986"/>
    </row>
    <row r="6" spans="1:3" ht="15.75">
      <c r="A6" s="23" t="s">
        <v>47</v>
      </c>
      <c r="B6" s="11" t="s">
        <v>44</v>
      </c>
      <c r="C6" s="20" t="s">
        <v>45</v>
      </c>
    </row>
    <row r="7" spans="1:3" ht="31.5">
      <c r="A7" s="21" t="s">
        <v>48</v>
      </c>
      <c r="B7" s="11">
        <f>SUM(B9:B29)</f>
        <v>21</v>
      </c>
      <c r="C7" s="20">
        <f>SUM(C9:C29)</f>
        <v>21</v>
      </c>
    </row>
    <row r="8" spans="1:3" ht="15.75">
      <c r="A8" s="25"/>
      <c r="B8" s="26"/>
      <c r="C8" s="27"/>
    </row>
    <row r="9" spans="1:3" ht="16.5">
      <c r="A9" s="21" t="s">
        <v>15</v>
      </c>
      <c r="B9" s="95">
        <v>1</v>
      </c>
      <c r="C9" s="95">
        <v>1</v>
      </c>
    </row>
    <row r="10" spans="1:3" ht="16.5">
      <c r="A10" s="21" t="s">
        <v>7</v>
      </c>
      <c r="B10" s="95">
        <v>1</v>
      </c>
      <c r="C10" s="95">
        <v>1</v>
      </c>
    </row>
    <row r="11" spans="1:3" ht="15.75">
      <c r="A11" s="21" t="s">
        <v>16</v>
      </c>
      <c r="B11" s="19">
        <v>1</v>
      </c>
      <c r="C11" s="22">
        <v>1</v>
      </c>
    </row>
    <row r="12" spans="1:3" ht="15.75">
      <c r="A12" s="21" t="s">
        <v>17</v>
      </c>
      <c r="B12" s="19">
        <v>1</v>
      </c>
      <c r="C12" s="22">
        <v>1</v>
      </c>
    </row>
    <row r="13" spans="1:3" ht="15.75">
      <c r="A13" s="21" t="s">
        <v>18</v>
      </c>
      <c r="B13" s="19">
        <v>1</v>
      </c>
      <c r="C13" s="22">
        <v>1</v>
      </c>
    </row>
    <row r="14" spans="1:3" ht="15.75">
      <c r="A14" s="21" t="s">
        <v>19</v>
      </c>
      <c r="B14" s="19">
        <v>1</v>
      </c>
      <c r="C14" s="22">
        <v>1</v>
      </c>
    </row>
    <row r="15" spans="1:3" ht="15.75">
      <c r="A15" s="21" t="s">
        <v>20</v>
      </c>
      <c r="B15" s="19">
        <v>1</v>
      </c>
      <c r="C15" s="22">
        <v>1</v>
      </c>
    </row>
    <row r="16" spans="1:3" ht="15.75">
      <c r="A16" s="21" t="s">
        <v>21</v>
      </c>
      <c r="B16" s="28">
        <v>1</v>
      </c>
      <c r="C16" s="22">
        <v>1</v>
      </c>
    </row>
    <row r="17" spans="1:3" ht="15.75">
      <c r="A17" s="21" t="s">
        <v>22</v>
      </c>
      <c r="B17" s="28">
        <v>1</v>
      </c>
      <c r="C17" s="22">
        <v>1</v>
      </c>
    </row>
    <row r="18" spans="1:3" ht="15.75">
      <c r="A18" s="21" t="s">
        <v>23</v>
      </c>
      <c r="B18" s="28">
        <v>1</v>
      </c>
      <c r="C18" s="22">
        <v>1</v>
      </c>
    </row>
    <row r="19" spans="1:3" ht="15.75">
      <c r="A19" s="21" t="s">
        <v>24</v>
      </c>
      <c r="B19" s="28">
        <v>1</v>
      </c>
      <c r="C19" s="22">
        <v>1</v>
      </c>
    </row>
    <row r="20" spans="1:3" ht="15.75">
      <c r="A20" s="21" t="s">
        <v>25</v>
      </c>
      <c r="B20" s="19">
        <v>1</v>
      </c>
      <c r="C20" s="22">
        <v>1</v>
      </c>
    </row>
    <row r="21" spans="1:3" ht="15.75">
      <c r="A21" s="21" t="s">
        <v>26</v>
      </c>
      <c r="B21" s="19">
        <v>1</v>
      </c>
      <c r="C21" s="22">
        <v>1</v>
      </c>
    </row>
    <row r="22" spans="1:3" ht="15.75">
      <c r="A22" s="21" t="s">
        <v>27</v>
      </c>
      <c r="B22" s="28">
        <v>1</v>
      </c>
      <c r="C22" s="22">
        <v>1</v>
      </c>
    </row>
    <row r="23" spans="1:3" ht="15.75">
      <c r="A23" s="21" t="s">
        <v>8</v>
      </c>
      <c r="B23" s="28">
        <v>1</v>
      </c>
      <c r="C23" s="22">
        <v>1</v>
      </c>
    </row>
    <row r="24" spans="1:3" ht="15.75">
      <c r="A24" s="29" t="s">
        <v>9</v>
      </c>
      <c r="B24" s="28">
        <v>1</v>
      </c>
      <c r="C24" s="22">
        <v>1</v>
      </c>
    </row>
    <row r="25" spans="1:3" ht="15.75">
      <c r="A25" s="30" t="s">
        <v>10</v>
      </c>
      <c r="B25" s="28">
        <v>1</v>
      </c>
      <c r="C25" s="22">
        <v>1</v>
      </c>
    </row>
    <row r="26" spans="1:3" ht="15.75">
      <c r="A26" s="30" t="s">
        <v>11</v>
      </c>
      <c r="B26" s="28">
        <v>1</v>
      </c>
      <c r="C26" s="22">
        <v>1</v>
      </c>
    </row>
    <row r="27" spans="1:3" ht="15.75">
      <c r="A27" s="30" t="s">
        <v>12</v>
      </c>
      <c r="B27" s="28">
        <v>1</v>
      </c>
      <c r="C27" s="22">
        <v>1</v>
      </c>
    </row>
    <row r="28" spans="1:3" ht="15.75">
      <c r="A28" s="30" t="s">
        <v>13</v>
      </c>
      <c r="B28" s="28">
        <v>1</v>
      </c>
      <c r="C28" s="22">
        <v>1</v>
      </c>
    </row>
    <row r="29" spans="1:3" ht="15.75">
      <c r="A29" s="30" t="s">
        <v>14</v>
      </c>
      <c r="B29" s="28">
        <v>1</v>
      </c>
      <c r="C29" s="22">
        <v>1</v>
      </c>
    </row>
    <row r="30" spans="1:3" ht="15.75">
      <c r="A30" s="50" t="s">
        <v>49</v>
      </c>
      <c r="B30" s="48"/>
      <c r="C30" s="46"/>
    </row>
    <row r="31" spans="1:3" ht="15">
      <c r="A31" s="51" t="s">
        <v>197</v>
      </c>
      <c r="B31" s="49"/>
      <c r="C31" s="47"/>
    </row>
  </sheetData>
  <sheetProtection/>
  <mergeCells count="3">
    <mergeCell ref="A1:C1"/>
    <mergeCell ref="A2:C2"/>
    <mergeCell ref="A5:C5"/>
  </mergeCells>
  <printOptions horizontalCentered="1"/>
  <pageMargins left="0.2" right="0.2" top="0.3" bottom="0.26" header="0.2" footer="0.2"/>
  <pageSetup firstPageNumber="1" useFirstPageNumber="1" horizontalDpi="600" verticalDpi="600" orientation="landscape" paperSize="9" r:id="rId1"/>
  <headerFooter>
    <oddFooter>&amp;C&amp;P</oddFooter>
  </headerFooter>
</worksheet>
</file>

<file path=xl/worksheets/sheet20.xml><?xml version="1.0" encoding="utf-8"?>
<worksheet xmlns="http://schemas.openxmlformats.org/spreadsheetml/2006/main" xmlns:r="http://schemas.openxmlformats.org/officeDocument/2006/relationships">
  <dimension ref="A1:F34"/>
  <sheetViews>
    <sheetView zoomScalePageLayoutView="0" workbookViewId="0" topLeftCell="A13">
      <selection activeCell="L29" sqref="L29"/>
    </sheetView>
  </sheetViews>
  <sheetFormatPr defaultColWidth="9.140625" defaultRowHeight="15"/>
  <cols>
    <col min="2" max="2" width="26.57421875" style="0" customWidth="1"/>
  </cols>
  <sheetData>
    <row r="1" ht="15">
      <c r="A1" s="817" t="s">
        <v>2294</v>
      </c>
    </row>
    <row r="2" spans="1:6" ht="33" customHeight="1">
      <c r="A2" s="1131" t="s">
        <v>2295</v>
      </c>
      <c r="B2" s="1131"/>
      <c r="C2" s="1131"/>
      <c r="D2" s="1131"/>
      <c r="E2" s="1131"/>
      <c r="F2" s="1131"/>
    </row>
    <row r="3" spans="1:6" ht="66">
      <c r="A3" s="818" t="s">
        <v>591</v>
      </c>
      <c r="B3" s="819" t="s">
        <v>2296</v>
      </c>
      <c r="C3" s="818" t="s">
        <v>99</v>
      </c>
      <c r="D3" s="818" t="s">
        <v>95</v>
      </c>
      <c r="E3" s="818" t="s">
        <v>2297</v>
      </c>
      <c r="F3" s="818" t="s">
        <v>154</v>
      </c>
    </row>
    <row r="4" spans="1:6" ht="66">
      <c r="A4" s="444">
        <v>1</v>
      </c>
      <c r="B4" s="820" t="s">
        <v>2298</v>
      </c>
      <c r="C4" s="444"/>
      <c r="D4" s="444" t="s">
        <v>4</v>
      </c>
      <c r="E4" s="444"/>
      <c r="F4" s="444"/>
    </row>
    <row r="5" spans="1:6" ht="82.5">
      <c r="A5" s="444">
        <v>2</v>
      </c>
      <c r="B5" s="821" t="s">
        <v>2299</v>
      </c>
      <c r="C5" s="444"/>
      <c r="D5" s="444" t="s">
        <v>4</v>
      </c>
      <c r="E5" s="444"/>
      <c r="F5" s="444"/>
    </row>
    <row r="6" spans="1:6" ht="99">
      <c r="A6" s="444">
        <v>3</v>
      </c>
      <c r="B6" s="820" t="s">
        <v>2300</v>
      </c>
      <c r="C6" s="444"/>
      <c r="D6" s="444" t="s">
        <v>4</v>
      </c>
      <c r="E6" s="444"/>
      <c r="F6" s="444"/>
    </row>
    <row r="7" spans="1:6" ht="66">
      <c r="A7" s="444">
        <v>4</v>
      </c>
      <c r="B7" s="820" t="s">
        <v>2301</v>
      </c>
      <c r="C7" s="444"/>
      <c r="D7" s="444" t="s">
        <v>4</v>
      </c>
      <c r="E7" s="444"/>
      <c r="F7" s="444"/>
    </row>
    <row r="8" spans="1:6" ht="99">
      <c r="A8" s="822">
        <v>5</v>
      </c>
      <c r="B8" s="820" t="s">
        <v>2302</v>
      </c>
      <c r="C8" s="820"/>
      <c r="D8" s="444" t="s">
        <v>4</v>
      </c>
      <c r="E8" s="444"/>
      <c r="F8" s="444"/>
    </row>
    <row r="9" spans="1:6" ht="33">
      <c r="A9" s="444">
        <v>6</v>
      </c>
      <c r="B9" s="820" t="s">
        <v>2303</v>
      </c>
      <c r="C9" s="444"/>
      <c r="D9" s="444" t="s">
        <v>4</v>
      </c>
      <c r="E9" s="444"/>
      <c r="F9" s="444"/>
    </row>
    <row r="10" spans="1:6" ht="33">
      <c r="A10" s="444">
        <v>7</v>
      </c>
      <c r="B10" s="820" t="s">
        <v>2304</v>
      </c>
      <c r="C10" s="444"/>
      <c r="D10" s="444" t="s">
        <v>4</v>
      </c>
      <c r="E10" s="444"/>
      <c r="F10" s="444"/>
    </row>
    <row r="11" spans="1:6" ht="33" customHeight="1">
      <c r="A11" s="1132" t="s">
        <v>2305</v>
      </c>
      <c r="B11" s="1132"/>
      <c r="C11" s="1132"/>
      <c r="D11" s="1132"/>
      <c r="E11" s="1132"/>
      <c r="F11" s="778"/>
    </row>
    <row r="12" spans="1:6" ht="33" customHeight="1">
      <c r="A12" s="1131" t="s">
        <v>591</v>
      </c>
      <c r="B12" s="1131" t="s">
        <v>94</v>
      </c>
      <c r="C12" s="1131" t="s">
        <v>2306</v>
      </c>
      <c r="D12" s="1131"/>
      <c r="E12" s="1131"/>
      <c r="F12" s="778"/>
    </row>
    <row r="13" spans="1:6" ht="49.5">
      <c r="A13" s="1131"/>
      <c r="B13" s="1131"/>
      <c r="C13" s="818" t="s">
        <v>164</v>
      </c>
      <c r="D13" s="818" t="s">
        <v>5</v>
      </c>
      <c r="E13" s="818" t="s">
        <v>6</v>
      </c>
      <c r="F13" s="778"/>
    </row>
    <row r="14" spans="1:6" ht="16.5">
      <c r="A14" s="444">
        <v>1</v>
      </c>
      <c r="B14" s="820" t="s">
        <v>2288</v>
      </c>
      <c r="C14" s="444" t="s">
        <v>4</v>
      </c>
      <c r="D14" s="818"/>
      <c r="E14" s="818"/>
      <c r="F14" s="778"/>
    </row>
    <row r="15" spans="1:6" ht="16.5">
      <c r="A15" s="444">
        <v>2</v>
      </c>
      <c r="B15" s="820" t="s">
        <v>2307</v>
      </c>
      <c r="C15" s="444" t="s">
        <v>4</v>
      </c>
      <c r="D15" s="444"/>
      <c r="E15" s="818"/>
      <c r="F15" s="778"/>
    </row>
    <row r="16" spans="1:6" ht="16.5">
      <c r="A16" s="444">
        <v>3</v>
      </c>
      <c r="B16" s="820" t="s">
        <v>2308</v>
      </c>
      <c r="C16" s="444" t="s">
        <v>4</v>
      </c>
      <c r="D16" s="818"/>
      <c r="E16" s="444"/>
      <c r="F16" s="778"/>
    </row>
    <row r="17" spans="1:6" ht="16.5">
      <c r="A17" s="444">
        <v>4</v>
      </c>
      <c r="B17" s="820" t="s">
        <v>1445</v>
      </c>
      <c r="C17" s="444" t="s">
        <v>4</v>
      </c>
      <c r="D17" s="444"/>
      <c r="E17" s="444"/>
      <c r="F17" s="778"/>
    </row>
    <row r="18" spans="1:6" ht="16.5">
      <c r="A18" s="444">
        <v>5</v>
      </c>
      <c r="B18" s="663" t="s">
        <v>29</v>
      </c>
      <c r="C18" s="444" t="s">
        <v>4</v>
      </c>
      <c r="D18" s="818"/>
      <c r="E18" s="444"/>
      <c r="F18" s="778"/>
    </row>
    <row r="19" spans="1:6" ht="16.5">
      <c r="A19" s="444">
        <v>6</v>
      </c>
      <c r="B19" s="820" t="s">
        <v>2309</v>
      </c>
      <c r="C19" s="444" t="s">
        <v>4</v>
      </c>
      <c r="D19" s="818"/>
      <c r="E19" s="444"/>
      <c r="F19" s="778"/>
    </row>
    <row r="20" spans="1:6" ht="16.5">
      <c r="A20" s="444">
        <v>7</v>
      </c>
      <c r="B20" s="820" t="s">
        <v>571</v>
      </c>
      <c r="C20" s="444" t="s">
        <v>4</v>
      </c>
      <c r="D20" s="818"/>
      <c r="E20" s="444"/>
      <c r="F20" s="778"/>
    </row>
    <row r="21" spans="1:6" ht="16.5">
      <c r="A21" s="444">
        <v>8</v>
      </c>
      <c r="B21" s="820" t="s">
        <v>1612</v>
      </c>
      <c r="C21" s="444" t="s">
        <v>4</v>
      </c>
      <c r="D21" s="818"/>
      <c r="E21" s="444"/>
      <c r="F21" s="778"/>
    </row>
    <row r="22" spans="1:6" ht="16.5">
      <c r="A22" s="444">
        <v>9</v>
      </c>
      <c r="B22" s="820" t="s">
        <v>40</v>
      </c>
      <c r="C22" s="444"/>
      <c r="D22" s="444" t="s">
        <v>2310</v>
      </c>
      <c r="E22" s="444" t="s">
        <v>2311</v>
      </c>
      <c r="F22" s="778"/>
    </row>
    <row r="23" spans="1:6" ht="16.5">
      <c r="A23" s="444">
        <v>10</v>
      </c>
      <c r="B23" s="820" t="s">
        <v>33</v>
      </c>
      <c r="C23" s="444" t="s">
        <v>4</v>
      </c>
      <c r="D23" s="818"/>
      <c r="E23" s="444"/>
      <c r="F23" s="778"/>
    </row>
    <row r="24" spans="1:6" ht="16.5">
      <c r="A24" s="444">
        <v>11</v>
      </c>
      <c r="B24" s="820" t="s">
        <v>41</v>
      </c>
      <c r="C24" s="444" t="s">
        <v>4</v>
      </c>
      <c r="D24" s="818"/>
      <c r="E24" s="444"/>
      <c r="F24" s="778"/>
    </row>
    <row r="25" spans="1:6" ht="16.5">
      <c r="A25" s="444">
        <v>12</v>
      </c>
      <c r="B25" s="820" t="s">
        <v>37</v>
      </c>
      <c r="C25" s="444" t="s">
        <v>4</v>
      </c>
      <c r="D25" s="444" t="s">
        <v>2312</v>
      </c>
      <c r="E25" s="444"/>
      <c r="F25" s="778"/>
    </row>
    <row r="26" spans="1:6" ht="16.5">
      <c r="A26" s="444">
        <v>13</v>
      </c>
      <c r="B26" s="820" t="s">
        <v>39</v>
      </c>
      <c r="C26" s="444" t="s">
        <v>4</v>
      </c>
      <c r="D26" s="444" t="s">
        <v>2313</v>
      </c>
      <c r="E26" s="444"/>
      <c r="F26" s="778"/>
    </row>
    <row r="27" spans="1:6" ht="16.5">
      <c r="A27" s="444">
        <v>14</v>
      </c>
      <c r="B27" s="820" t="s">
        <v>38</v>
      </c>
      <c r="C27" s="444" t="s">
        <v>4</v>
      </c>
      <c r="D27" s="818"/>
      <c r="E27" s="444"/>
      <c r="F27" s="778"/>
    </row>
    <row r="28" spans="1:6" ht="16.5">
      <c r="A28" s="444">
        <v>15</v>
      </c>
      <c r="B28" s="663" t="s">
        <v>2273</v>
      </c>
      <c r="C28" s="444" t="s">
        <v>4</v>
      </c>
      <c r="D28" s="818"/>
      <c r="E28" s="444"/>
      <c r="F28" s="778"/>
    </row>
    <row r="29" spans="1:6" ht="16.5">
      <c r="A29" s="444">
        <v>16</v>
      </c>
      <c r="B29" s="820" t="s">
        <v>2274</v>
      </c>
      <c r="C29" s="444" t="s">
        <v>4</v>
      </c>
      <c r="D29" s="818"/>
      <c r="E29" s="444"/>
      <c r="F29" s="778"/>
    </row>
    <row r="30" spans="1:6" ht="16.5">
      <c r="A30" s="444">
        <v>17</v>
      </c>
      <c r="B30" s="820" t="s">
        <v>8</v>
      </c>
      <c r="C30" s="444" t="s">
        <v>2314</v>
      </c>
      <c r="D30" s="444" t="s">
        <v>2315</v>
      </c>
      <c r="E30" s="444"/>
      <c r="F30" s="778"/>
    </row>
    <row r="31" spans="1:6" ht="16.5">
      <c r="A31" s="444">
        <v>18</v>
      </c>
      <c r="B31" s="820" t="s">
        <v>309</v>
      </c>
      <c r="C31" s="444" t="s">
        <v>4</v>
      </c>
      <c r="D31" s="818"/>
      <c r="E31" s="444"/>
      <c r="F31" s="778"/>
    </row>
    <row r="32" spans="1:6" ht="16.5">
      <c r="A32" s="444">
        <v>19</v>
      </c>
      <c r="B32" s="820" t="s">
        <v>9</v>
      </c>
      <c r="C32" s="444" t="s">
        <v>4</v>
      </c>
      <c r="D32" s="818"/>
      <c r="E32" s="444"/>
      <c r="F32" s="778"/>
    </row>
    <row r="33" spans="1:6" ht="16.5">
      <c r="A33" s="444">
        <v>20</v>
      </c>
      <c r="B33" s="820" t="s">
        <v>312</v>
      </c>
      <c r="C33" s="444"/>
      <c r="D33" s="444" t="s">
        <v>2313</v>
      </c>
      <c r="E33" s="444"/>
      <c r="F33" s="778"/>
    </row>
    <row r="34" spans="1:6" ht="16.5">
      <c r="A34" s="444">
        <v>21</v>
      </c>
      <c r="B34" s="663" t="s">
        <v>574</v>
      </c>
      <c r="C34" s="444" t="s">
        <v>4</v>
      </c>
      <c r="D34" s="818"/>
      <c r="E34" s="444"/>
      <c r="F34" s="778"/>
    </row>
  </sheetData>
  <sheetProtection/>
  <mergeCells count="5">
    <mergeCell ref="A2:F2"/>
    <mergeCell ref="A11:E11"/>
    <mergeCell ref="A12:A13"/>
    <mergeCell ref="B12:B13"/>
    <mergeCell ref="C12:E12"/>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Z30"/>
  <sheetViews>
    <sheetView zoomScalePageLayoutView="0" workbookViewId="0" topLeftCell="A1">
      <selection activeCell="M15" sqref="M15"/>
    </sheetView>
  </sheetViews>
  <sheetFormatPr defaultColWidth="9.140625" defaultRowHeight="15"/>
  <sheetData>
    <row r="1" spans="1:25" ht="15">
      <c r="A1" s="823" t="s">
        <v>2316</v>
      </c>
      <c r="B1" s="778"/>
      <c r="C1" s="778"/>
      <c r="D1" s="778"/>
      <c r="E1" s="778"/>
      <c r="F1" s="778"/>
      <c r="G1" s="778"/>
      <c r="H1" s="778"/>
      <c r="I1" s="778"/>
      <c r="J1" s="778"/>
      <c r="K1" s="778"/>
      <c r="L1" s="778"/>
      <c r="M1" s="778"/>
      <c r="N1" s="778"/>
      <c r="O1" s="778"/>
      <c r="P1" s="778"/>
      <c r="Q1" s="778"/>
      <c r="R1" s="778"/>
      <c r="S1" s="778"/>
      <c r="T1" s="778"/>
      <c r="U1" s="778"/>
      <c r="V1" s="778"/>
      <c r="W1" s="778"/>
      <c r="X1" s="778"/>
      <c r="Y1" s="778"/>
    </row>
    <row r="2" spans="1:26" ht="15">
      <c r="A2" s="1133" t="s">
        <v>591</v>
      </c>
      <c r="B2" s="1133" t="s">
        <v>2317</v>
      </c>
      <c r="C2" s="1133" t="s">
        <v>167</v>
      </c>
      <c r="D2" s="1133" t="s">
        <v>2288</v>
      </c>
      <c r="E2" s="1133" t="s">
        <v>32</v>
      </c>
      <c r="F2" s="1133" t="s">
        <v>2308</v>
      </c>
      <c r="G2" s="1134" t="s">
        <v>1445</v>
      </c>
      <c r="H2" s="1134" t="s">
        <v>2318</v>
      </c>
      <c r="I2" s="1133" t="s">
        <v>2309</v>
      </c>
      <c r="J2" s="1133" t="s">
        <v>2319</v>
      </c>
      <c r="K2" s="1133" t="s">
        <v>1612</v>
      </c>
      <c r="L2" s="1133" t="s">
        <v>2320</v>
      </c>
      <c r="M2" s="1133" t="s">
        <v>2321</v>
      </c>
      <c r="N2" s="1133" t="s">
        <v>2322</v>
      </c>
      <c r="O2" s="1133" t="s">
        <v>2323</v>
      </c>
      <c r="P2" s="1133" t="s">
        <v>2324</v>
      </c>
      <c r="Q2" s="1133" t="s">
        <v>2325</v>
      </c>
      <c r="R2" s="1134" t="s">
        <v>2326</v>
      </c>
      <c r="S2" s="1133" t="s">
        <v>2327</v>
      </c>
      <c r="T2" s="1133" t="s">
        <v>2039</v>
      </c>
      <c r="U2" s="1133" t="s">
        <v>309</v>
      </c>
      <c r="V2" s="1133" t="s">
        <v>2328</v>
      </c>
      <c r="W2" s="1133" t="s">
        <v>2329</v>
      </c>
      <c r="X2" s="1134" t="s">
        <v>2330</v>
      </c>
      <c r="Y2" s="1135" t="s">
        <v>62</v>
      </c>
      <c r="Z2" s="697"/>
    </row>
    <row r="3" spans="1:26" ht="15">
      <c r="A3" s="1133"/>
      <c r="B3" s="1133"/>
      <c r="C3" s="1133"/>
      <c r="D3" s="1133"/>
      <c r="E3" s="1133"/>
      <c r="F3" s="1133"/>
      <c r="G3" s="1134"/>
      <c r="H3" s="1134"/>
      <c r="I3" s="1133"/>
      <c r="J3" s="1133"/>
      <c r="K3" s="1133"/>
      <c r="L3" s="1133"/>
      <c r="M3" s="1133"/>
      <c r="N3" s="1133"/>
      <c r="O3" s="1133"/>
      <c r="P3" s="1133"/>
      <c r="Q3" s="1133"/>
      <c r="R3" s="1134"/>
      <c r="S3" s="1133"/>
      <c r="T3" s="1133"/>
      <c r="U3" s="1133"/>
      <c r="V3" s="1133"/>
      <c r="W3" s="1133"/>
      <c r="X3" s="1134"/>
      <c r="Y3" s="1135"/>
      <c r="Z3" s="697"/>
    </row>
    <row r="4" spans="1:26" ht="16.5">
      <c r="A4" s="1136">
        <v>1</v>
      </c>
      <c r="B4" s="1136" t="s">
        <v>2331</v>
      </c>
      <c r="C4" s="824" t="s">
        <v>2332</v>
      </c>
      <c r="D4" s="825">
        <v>18</v>
      </c>
      <c r="E4" s="824" t="s">
        <v>2333</v>
      </c>
      <c r="F4" s="826">
        <v>54</v>
      </c>
      <c r="G4" s="827">
        <v>1123</v>
      </c>
      <c r="H4" s="826">
        <v>3</v>
      </c>
      <c r="I4" s="825">
        <v>40</v>
      </c>
      <c r="J4" s="825">
        <v>10</v>
      </c>
      <c r="K4" s="825">
        <v>2</v>
      </c>
      <c r="L4" s="825">
        <v>20</v>
      </c>
      <c r="M4" s="828">
        <v>1729</v>
      </c>
      <c r="N4" s="825">
        <v>41</v>
      </c>
      <c r="O4" s="826">
        <v>242</v>
      </c>
      <c r="P4" s="826">
        <v>33</v>
      </c>
      <c r="Q4" s="825">
        <v>522</v>
      </c>
      <c r="R4" s="825">
        <v>9</v>
      </c>
      <c r="S4" s="826">
        <v>14</v>
      </c>
      <c r="T4" s="826">
        <v>5</v>
      </c>
      <c r="U4" s="824" t="s">
        <v>2333</v>
      </c>
      <c r="V4" s="825">
        <v>21</v>
      </c>
      <c r="W4" s="826">
        <v>64</v>
      </c>
      <c r="X4" s="826">
        <v>23</v>
      </c>
      <c r="Y4" s="829">
        <v>3973</v>
      </c>
      <c r="Z4" s="697"/>
    </row>
    <row r="5" spans="1:26" ht="16.5">
      <c r="A5" s="1136"/>
      <c r="B5" s="1136"/>
      <c r="C5" s="824" t="s">
        <v>169</v>
      </c>
      <c r="D5" s="825">
        <v>10</v>
      </c>
      <c r="E5" s="826">
        <v>1</v>
      </c>
      <c r="F5" s="826">
        <v>31</v>
      </c>
      <c r="G5" s="830">
        <v>508</v>
      </c>
      <c r="H5" s="826">
        <v>1</v>
      </c>
      <c r="I5" s="826">
        <v>35</v>
      </c>
      <c r="J5" s="825">
        <v>9</v>
      </c>
      <c r="K5" s="825">
        <v>0</v>
      </c>
      <c r="L5" s="825">
        <v>10</v>
      </c>
      <c r="M5" s="825">
        <v>873</v>
      </c>
      <c r="N5" s="826">
        <v>39</v>
      </c>
      <c r="O5" s="826">
        <v>117</v>
      </c>
      <c r="P5" s="826">
        <v>25</v>
      </c>
      <c r="Q5" s="826">
        <v>163</v>
      </c>
      <c r="R5" s="826">
        <v>3</v>
      </c>
      <c r="S5" s="826">
        <v>6</v>
      </c>
      <c r="T5" s="826">
        <v>1</v>
      </c>
      <c r="U5" s="831" t="s">
        <v>2333</v>
      </c>
      <c r="V5" s="826">
        <v>6</v>
      </c>
      <c r="W5" s="826">
        <v>29</v>
      </c>
      <c r="X5" s="826">
        <v>10</v>
      </c>
      <c r="Y5" s="829">
        <v>1877</v>
      </c>
      <c r="Z5" s="697"/>
    </row>
    <row r="6" spans="1:26" ht="16.5">
      <c r="A6" s="1136">
        <v>2</v>
      </c>
      <c r="B6" s="1136" t="s">
        <v>2334</v>
      </c>
      <c r="C6" s="824" t="s">
        <v>2332</v>
      </c>
      <c r="D6" s="828">
        <v>1109</v>
      </c>
      <c r="E6" s="826">
        <v>560</v>
      </c>
      <c r="F6" s="832">
        <v>6586</v>
      </c>
      <c r="G6" s="833">
        <v>6567</v>
      </c>
      <c r="H6" s="826">
        <v>78</v>
      </c>
      <c r="I6" s="826">
        <v>491</v>
      </c>
      <c r="J6" s="825">
        <v>487</v>
      </c>
      <c r="K6" s="825">
        <v>550</v>
      </c>
      <c r="L6" s="828">
        <v>1404</v>
      </c>
      <c r="M6" s="828">
        <v>3799</v>
      </c>
      <c r="N6" s="826">
        <v>898</v>
      </c>
      <c r="O6" s="832">
        <v>1164</v>
      </c>
      <c r="P6" s="826">
        <v>296</v>
      </c>
      <c r="Q6" s="832">
        <v>42385</v>
      </c>
      <c r="R6" s="832">
        <v>1242</v>
      </c>
      <c r="S6" s="832">
        <v>2194</v>
      </c>
      <c r="T6" s="826">
        <v>244</v>
      </c>
      <c r="U6" s="826">
        <v>533</v>
      </c>
      <c r="V6" s="826">
        <v>688</v>
      </c>
      <c r="W6" s="832">
        <v>2644</v>
      </c>
      <c r="X6" s="832">
        <v>1131</v>
      </c>
      <c r="Y6" s="829">
        <v>75050</v>
      </c>
      <c r="Z6" s="697"/>
    </row>
    <row r="7" spans="1:26" ht="16.5">
      <c r="A7" s="1136"/>
      <c r="B7" s="1136"/>
      <c r="C7" s="824" t="s">
        <v>169</v>
      </c>
      <c r="D7" s="825">
        <v>361</v>
      </c>
      <c r="E7" s="826">
        <v>168</v>
      </c>
      <c r="F7" s="832">
        <v>3501</v>
      </c>
      <c r="G7" s="833">
        <v>3171</v>
      </c>
      <c r="H7" s="826">
        <v>16</v>
      </c>
      <c r="I7" s="826">
        <v>321</v>
      </c>
      <c r="J7" s="825">
        <v>202</v>
      </c>
      <c r="K7" s="825">
        <v>151</v>
      </c>
      <c r="L7" s="825">
        <v>570</v>
      </c>
      <c r="M7" s="828">
        <v>1763</v>
      </c>
      <c r="N7" s="826">
        <v>170</v>
      </c>
      <c r="O7" s="826">
        <v>483</v>
      </c>
      <c r="P7" s="826">
        <v>69</v>
      </c>
      <c r="Q7" s="832">
        <v>21026</v>
      </c>
      <c r="R7" s="826">
        <v>454</v>
      </c>
      <c r="S7" s="826">
        <v>866</v>
      </c>
      <c r="T7" s="826">
        <v>35</v>
      </c>
      <c r="U7" s="826">
        <v>326</v>
      </c>
      <c r="V7" s="826">
        <v>243</v>
      </c>
      <c r="W7" s="832">
        <v>2222</v>
      </c>
      <c r="X7" s="826">
        <v>523</v>
      </c>
      <c r="Y7" s="829">
        <v>36641</v>
      </c>
      <c r="Z7" s="697"/>
    </row>
    <row r="8" spans="1:26" ht="16.5">
      <c r="A8" s="1136"/>
      <c r="B8" s="1136"/>
      <c r="C8" s="824" t="s">
        <v>171</v>
      </c>
      <c r="D8" s="828">
        <v>1065</v>
      </c>
      <c r="E8" s="826">
        <v>129</v>
      </c>
      <c r="F8" s="832">
        <v>2623</v>
      </c>
      <c r="G8" s="833">
        <v>1727</v>
      </c>
      <c r="H8" s="826">
        <v>54</v>
      </c>
      <c r="I8" s="826">
        <v>398</v>
      </c>
      <c r="J8" s="825">
        <v>425</v>
      </c>
      <c r="K8" s="825">
        <v>288</v>
      </c>
      <c r="L8" s="825">
        <v>291</v>
      </c>
      <c r="M8" s="825">
        <v>296</v>
      </c>
      <c r="N8" s="826">
        <v>770</v>
      </c>
      <c r="O8" s="826">
        <v>860</v>
      </c>
      <c r="P8" s="826">
        <v>181</v>
      </c>
      <c r="Q8" s="832">
        <v>35570</v>
      </c>
      <c r="R8" s="826">
        <v>236</v>
      </c>
      <c r="S8" s="826">
        <v>437</v>
      </c>
      <c r="T8" s="826">
        <v>48</v>
      </c>
      <c r="U8" s="826">
        <v>218</v>
      </c>
      <c r="V8" s="826">
        <v>229</v>
      </c>
      <c r="W8" s="826">
        <v>32</v>
      </c>
      <c r="X8" s="826">
        <v>292</v>
      </c>
      <c r="Y8" s="829">
        <v>46169</v>
      </c>
      <c r="Z8" s="697"/>
    </row>
    <row r="9" spans="1:26" ht="16.5">
      <c r="A9" s="1136"/>
      <c r="B9" s="1136"/>
      <c r="C9" s="824" t="s">
        <v>2335</v>
      </c>
      <c r="D9" s="825">
        <v>359</v>
      </c>
      <c r="E9" s="826">
        <v>45</v>
      </c>
      <c r="F9" s="832">
        <v>1939</v>
      </c>
      <c r="G9" s="830">
        <v>336</v>
      </c>
      <c r="H9" s="826">
        <v>12</v>
      </c>
      <c r="I9" s="826">
        <v>235</v>
      </c>
      <c r="J9" s="825">
        <v>190</v>
      </c>
      <c r="K9" s="825">
        <v>88</v>
      </c>
      <c r="L9" s="825">
        <v>135</v>
      </c>
      <c r="M9" s="825">
        <v>85</v>
      </c>
      <c r="N9" s="826">
        <v>118</v>
      </c>
      <c r="O9" s="826">
        <v>154</v>
      </c>
      <c r="P9" s="826">
        <v>42</v>
      </c>
      <c r="Q9" s="826">
        <v>190</v>
      </c>
      <c r="R9" s="826">
        <v>43</v>
      </c>
      <c r="S9" s="826">
        <v>224</v>
      </c>
      <c r="T9" s="826">
        <v>73</v>
      </c>
      <c r="U9" s="826">
        <v>65</v>
      </c>
      <c r="V9" s="826">
        <v>112</v>
      </c>
      <c r="W9" s="826">
        <v>26</v>
      </c>
      <c r="X9" s="826">
        <v>123</v>
      </c>
      <c r="Y9" s="829">
        <v>4594</v>
      </c>
      <c r="Z9" s="697"/>
    </row>
    <row r="10" spans="1:26" ht="16.5">
      <c r="A10" s="1136">
        <v>3</v>
      </c>
      <c r="B10" s="1136" t="s">
        <v>2336</v>
      </c>
      <c r="C10" s="824" t="s">
        <v>2332</v>
      </c>
      <c r="D10" s="825">
        <v>436</v>
      </c>
      <c r="E10" s="832">
        <v>5024</v>
      </c>
      <c r="F10" s="832">
        <v>3130</v>
      </c>
      <c r="G10" s="833">
        <v>8258</v>
      </c>
      <c r="H10" s="832">
        <v>3086</v>
      </c>
      <c r="I10" s="832">
        <v>14457</v>
      </c>
      <c r="J10" s="828">
        <v>4452</v>
      </c>
      <c r="K10" s="828">
        <v>1707</v>
      </c>
      <c r="L10" s="825">
        <v>591</v>
      </c>
      <c r="M10" s="825">
        <v>383</v>
      </c>
      <c r="N10" s="832">
        <v>5026</v>
      </c>
      <c r="O10" s="827">
        <v>19463</v>
      </c>
      <c r="P10" s="832">
        <v>3152</v>
      </c>
      <c r="Q10" s="832">
        <v>8932</v>
      </c>
      <c r="R10" s="832">
        <v>7524</v>
      </c>
      <c r="S10" s="832">
        <v>6255</v>
      </c>
      <c r="T10" s="832">
        <v>7892</v>
      </c>
      <c r="U10" s="832">
        <v>1100</v>
      </c>
      <c r="V10" s="832">
        <v>7624</v>
      </c>
      <c r="W10" s="832">
        <v>2186</v>
      </c>
      <c r="X10" s="832">
        <v>4301</v>
      </c>
      <c r="Y10" s="829">
        <v>114979</v>
      </c>
      <c r="Z10" s="697"/>
    </row>
    <row r="11" spans="1:26" ht="16.5">
      <c r="A11" s="1136"/>
      <c r="B11" s="1136"/>
      <c r="C11" s="824" t="s">
        <v>169</v>
      </c>
      <c r="D11" s="825">
        <v>160</v>
      </c>
      <c r="E11" s="832">
        <v>3264</v>
      </c>
      <c r="F11" s="832">
        <v>1905</v>
      </c>
      <c r="G11" s="833">
        <v>3949</v>
      </c>
      <c r="H11" s="832">
        <v>1389</v>
      </c>
      <c r="I11" s="832">
        <v>5203</v>
      </c>
      <c r="J11" s="825">
        <v>588</v>
      </c>
      <c r="K11" s="825">
        <v>771</v>
      </c>
      <c r="L11" s="825">
        <v>164</v>
      </c>
      <c r="M11" s="825">
        <v>98</v>
      </c>
      <c r="N11" s="832">
        <v>1283</v>
      </c>
      <c r="O11" s="832">
        <v>9139</v>
      </c>
      <c r="P11" s="832">
        <v>1049</v>
      </c>
      <c r="Q11" s="832">
        <v>1769</v>
      </c>
      <c r="R11" s="832">
        <v>2123</v>
      </c>
      <c r="S11" s="832">
        <v>1425</v>
      </c>
      <c r="T11" s="832">
        <v>3836</v>
      </c>
      <c r="U11" s="826">
        <v>340</v>
      </c>
      <c r="V11" s="832">
        <v>4122</v>
      </c>
      <c r="W11" s="832">
        <v>1934</v>
      </c>
      <c r="X11" s="832">
        <v>2168</v>
      </c>
      <c r="Y11" s="829">
        <v>46679</v>
      </c>
      <c r="Z11" s="697"/>
    </row>
    <row r="12" spans="1:26" ht="16.5">
      <c r="A12" s="1136"/>
      <c r="B12" s="1136"/>
      <c r="C12" s="824" t="s">
        <v>171</v>
      </c>
      <c r="D12" s="825">
        <v>433</v>
      </c>
      <c r="E12" s="832">
        <v>3649</v>
      </c>
      <c r="F12" s="832">
        <v>2286</v>
      </c>
      <c r="G12" s="833">
        <v>2064</v>
      </c>
      <c r="H12" s="832">
        <v>2469</v>
      </c>
      <c r="I12" s="832">
        <v>9900</v>
      </c>
      <c r="J12" s="828">
        <v>3970</v>
      </c>
      <c r="K12" s="825">
        <v>832</v>
      </c>
      <c r="L12" s="825">
        <v>125</v>
      </c>
      <c r="M12" s="825">
        <v>139</v>
      </c>
      <c r="N12" s="832">
        <v>3417</v>
      </c>
      <c r="O12" s="827">
        <v>15867</v>
      </c>
      <c r="P12" s="832">
        <v>1429</v>
      </c>
      <c r="Q12" s="832">
        <v>5080</v>
      </c>
      <c r="R12" s="832">
        <v>2382</v>
      </c>
      <c r="S12" s="832">
        <v>1324</v>
      </c>
      <c r="T12" s="832">
        <v>5392</v>
      </c>
      <c r="U12" s="826">
        <v>270</v>
      </c>
      <c r="V12" s="832">
        <v>2055</v>
      </c>
      <c r="W12" s="826">
        <v>24</v>
      </c>
      <c r="X12" s="832">
        <v>2841</v>
      </c>
      <c r="Y12" s="829">
        <v>65948</v>
      </c>
      <c r="Z12" s="697"/>
    </row>
    <row r="13" spans="1:26" ht="16.5">
      <c r="A13" s="1136"/>
      <c r="B13" s="1136"/>
      <c r="C13" s="824" t="s">
        <v>2335</v>
      </c>
      <c r="D13" s="825">
        <v>160</v>
      </c>
      <c r="E13" s="832">
        <v>1277</v>
      </c>
      <c r="F13" s="832">
        <v>1667</v>
      </c>
      <c r="G13" s="830">
        <v>412</v>
      </c>
      <c r="H13" s="826">
        <v>463</v>
      </c>
      <c r="I13" s="832">
        <v>4942</v>
      </c>
      <c r="J13" s="825">
        <v>588</v>
      </c>
      <c r="K13" s="825">
        <v>402</v>
      </c>
      <c r="L13" s="825">
        <v>43</v>
      </c>
      <c r="M13" s="825">
        <v>55</v>
      </c>
      <c r="N13" s="826">
        <v>895</v>
      </c>
      <c r="O13" s="832">
        <v>3660</v>
      </c>
      <c r="P13" s="826">
        <v>785</v>
      </c>
      <c r="Q13" s="826">
        <v>864</v>
      </c>
      <c r="R13" s="826">
        <v>725</v>
      </c>
      <c r="S13" s="826">
        <v>306</v>
      </c>
      <c r="T13" s="832">
        <v>1669</v>
      </c>
      <c r="U13" s="826">
        <v>85</v>
      </c>
      <c r="V13" s="826">
        <v>616</v>
      </c>
      <c r="W13" s="826">
        <v>18</v>
      </c>
      <c r="X13" s="832">
        <v>1408</v>
      </c>
      <c r="Y13" s="829">
        <v>21040</v>
      </c>
      <c r="Z13" s="697"/>
    </row>
    <row r="14" spans="1:26" ht="15">
      <c r="A14" s="1137"/>
      <c r="B14" s="1137"/>
      <c r="C14" s="1137"/>
      <c r="D14" s="1137"/>
      <c r="E14" s="1137"/>
      <c r="F14" s="1137"/>
      <c r="G14" s="1137"/>
      <c r="H14" s="1137"/>
      <c r="I14" s="1137"/>
      <c r="J14" s="1137"/>
      <c r="K14" s="1137"/>
      <c r="L14" s="1137"/>
      <c r="M14" s="1137"/>
      <c r="N14" s="1137"/>
      <c r="O14" s="1137"/>
      <c r="P14" s="1137"/>
      <c r="Q14" s="1137"/>
      <c r="R14" s="1137"/>
      <c r="S14" s="1137"/>
      <c r="T14" s="1137"/>
      <c r="U14" s="1137"/>
      <c r="V14" s="1137"/>
      <c r="W14" s="1137"/>
      <c r="X14" s="1137"/>
      <c r="Y14" s="1137"/>
      <c r="Z14" s="697"/>
    </row>
    <row r="15" spans="1:26" ht="16.5">
      <c r="A15" s="831"/>
      <c r="B15" s="834" t="s">
        <v>2337</v>
      </c>
      <c r="C15" s="834" t="s">
        <v>167</v>
      </c>
      <c r="D15" s="834" t="s">
        <v>30</v>
      </c>
      <c r="E15" s="834" t="s">
        <v>32</v>
      </c>
      <c r="F15" s="834" t="s">
        <v>34</v>
      </c>
      <c r="G15" s="835" t="s">
        <v>35</v>
      </c>
      <c r="H15" s="835" t="s">
        <v>29</v>
      </c>
      <c r="I15" s="834" t="s">
        <v>28</v>
      </c>
      <c r="J15" s="834" t="s">
        <v>571</v>
      </c>
      <c r="K15" s="834" t="s">
        <v>36</v>
      </c>
      <c r="L15" s="834" t="s">
        <v>40</v>
      </c>
      <c r="M15" s="834" t="s">
        <v>33</v>
      </c>
      <c r="N15" s="834" t="s">
        <v>41</v>
      </c>
      <c r="O15" s="836" t="s">
        <v>37</v>
      </c>
      <c r="P15" s="834" t="s">
        <v>39</v>
      </c>
      <c r="Q15" s="834" t="s">
        <v>38</v>
      </c>
      <c r="R15" s="835" t="s">
        <v>2273</v>
      </c>
      <c r="S15" s="834" t="s">
        <v>2274</v>
      </c>
      <c r="T15" s="834" t="s">
        <v>8</v>
      </c>
      <c r="U15" s="834" t="s">
        <v>309</v>
      </c>
      <c r="V15" s="834" t="s">
        <v>9</v>
      </c>
      <c r="W15" s="834" t="s">
        <v>312</v>
      </c>
      <c r="X15" s="835" t="s">
        <v>574</v>
      </c>
      <c r="Y15" s="836" t="s">
        <v>62</v>
      </c>
      <c r="Z15" s="697"/>
    </row>
    <row r="16" spans="1:26" ht="15">
      <c r="A16" s="1138">
        <v>1</v>
      </c>
      <c r="B16" s="1139" t="s">
        <v>175</v>
      </c>
      <c r="C16" s="837" t="s">
        <v>176</v>
      </c>
      <c r="D16" s="832">
        <v>8755</v>
      </c>
      <c r="E16" s="832">
        <v>5339</v>
      </c>
      <c r="F16" s="832">
        <v>11339</v>
      </c>
      <c r="G16" s="827">
        <v>8846</v>
      </c>
      <c r="H16" s="832">
        <v>9585</v>
      </c>
      <c r="I16" s="832">
        <v>5531</v>
      </c>
      <c r="J16" s="832">
        <v>4511</v>
      </c>
      <c r="K16" s="832">
        <v>9338</v>
      </c>
      <c r="L16" s="826">
        <v>8642</v>
      </c>
      <c r="M16" s="832">
        <v>3508</v>
      </c>
      <c r="N16" s="832">
        <v>14492</v>
      </c>
      <c r="O16" s="832">
        <v>14291</v>
      </c>
      <c r="P16" s="832">
        <v>3033</v>
      </c>
      <c r="Q16" s="832">
        <v>8932</v>
      </c>
      <c r="R16" s="832">
        <v>7781</v>
      </c>
      <c r="S16" s="832">
        <v>9413</v>
      </c>
      <c r="T16" s="832">
        <v>7622</v>
      </c>
      <c r="U16" s="832">
        <v>8510</v>
      </c>
      <c r="V16" s="832">
        <v>7844</v>
      </c>
      <c r="W16" s="832">
        <v>5258</v>
      </c>
      <c r="X16" s="832">
        <v>6787</v>
      </c>
      <c r="Y16" s="838">
        <v>169357</v>
      </c>
      <c r="Z16" s="697"/>
    </row>
    <row r="17" spans="1:26" ht="16.5">
      <c r="A17" s="1138"/>
      <c r="B17" s="1139"/>
      <c r="C17" s="824" t="s">
        <v>177</v>
      </c>
      <c r="D17" s="826">
        <v>952</v>
      </c>
      <c r="E17" s="832">
        <v>1256</v>
      </c>
      <c r="F17" s="826">
        <v>744</v>
      </c>
      <c r="G17" s="827">
        <v>1513</v>
      </c>
      <c r="H17" s="832">
        <v>3355</v>
      </c>
      <c r="I17" s="826">
        <v>337</v>
      </c>
      <c r="J17" s="826">
        <v>588</v>
      </c>
      <c r="K17" s="826">
        <v>761</v>
      </c>
      <c r="L17" s="831" t="s">
        <v>2333</v>
      </c>
      <c r="M17" s="826">
        <v>782</v>
      </c>
      <c r="N17" s="825" t="s">
        <v>2333</v>
      </c>
      <c r="O17" s="832">
        <v>2259</v>
      </c>
      <c r="P17" s="826">
        <v>687</v>
      </c>
      <c r="Q17" s="832">
        <v>1769</v>
      </c>
      <c r="R17" s="826">
        <v>960</v>
      </c>
      <c r="S17" s="832">
        <v>1002</v>
      </c>
      <c r="T17" s="826">
        <v>775</v>
      </c>
      <c r="U17" s="832">
        <v>4781</v>
      </c>
      <c r="V17" s="832">
        <v>7627</v>
      </c>
      <c r="W17" s="832">
        <v>1551</v>
      </c>
      <c r="X17" s="832">
        <v>4409</v>
      </c>
      <c r="Y17" s="829">
        <v>36108</v>
      </c>
      <c r="Z17" s="697"/>
    </row>
    <row r="18" spans="1:26" ht="16.5">
      <c r="A18" s="1138"/>
      <c r="B18" s="1139"/>
      <c r="C18" s="837" t="s">
        <v>178</v>
      </c>
      <c r="D18" s="832">
        <v>8755</v>
      </c>
      <c r="E18" s="832">
        <v>3073</v>
      </c>
      <c r="F18" s="832">
        <v>7365</v>
      </c>
      <c r="G18" s="827">
        <v>3351</v>
      </c>
      <c r="H18" s="832">
        <v>7668</v>
      </c>
      <c r="I18" s="832">
        <v>4128</v>
      </c>
      <c r="J18" s="832">
        <v>4187</v>
      </c>
      <c r="K18" s="832">
        <v>4734</v>
      </c>
      <c r="L18" s="831" t="s">
        <v>2333</v>
      </c>
      <c r="M18" s="826">
        <v>308</v>
      </c>
      <c r="N18" s="825" t="s">
        <v>2333</v>
      </c>
      <c r="O18" s="832">
        <v>10795</v>
      </c>
      <c r="P18" s="832">
        <v>1642</v>
      </c>
      <c r="Q18" s="832">
        <v>5080</v>
      </c>
      <c r="R18" s="832">
        <v>2513</v>
      </c>
      <c r="S18" s="832">
        <v>2058</v>
      </c>
      <c r="T18" s="832">
        <v>2208</v>
      </c>
      <c r="U18" s="832">
        <v>4443</v>
      </c>
      <c r="V18" s="832">
        <v>7624</v>
      </c>
      <c r="W18" s="826">
        <v>87</v>
      </c>
      <c r="X18" s="832">
        <v>4409</v>
      </c>
      <c r="Y18" s="838">
        <v>84428</v>
      </c>
      <c r="Z18" s="697"/>
    </row>
    <row r="19" spans="1:26" ht="16.5">
      <c r="A19" s="1136">
        <v>2</v>
      </c>
      <c r="B19" s="1136" t="s">
        <v>179</v>
      </c>
      <c r="C19" s="824" t="s">
        <v>2332</v>
      </c>
      <c r="D19" s="825">
        <v>436</v>
      </c>
      <c r="E19" s="828">
        <v>4129</v>
      </c>
      <c r="F19" s="828">
        <v>1000</v>
      </c>
      <c r="G19" s="833">
        <v>5336</v>
      </c>
      <c r="H19" s="828">
        <v>8627</v>
      </c>
      <c r="I19" s="828">
        <v>13959</v>
      </c>
      <c r="J19" s="828">
        <v>4452</v>
      </c>
      <c r="K19" s="828">
        <v>2353</v>
      </c>
      <c r="L19" s="826">
        <v>372</v>
      </c>
      <c r="M19" s="826">
        <v>383</v>
      </c>
      <c r="N19" s="832">
        <v>15802</v>
      </c>
      <c r="O19" s="826">
        <v>895</v>
      </c>
      <c r="P19" s="832">
        <v>4807</v>
      </c>
      <c r="Q19" s="832">
        <v>8932</v>
      </c>
      <c r="R19" s="832">
        <v>7677</v>
      </c>
      <c r="S19" s="832">
        <v>6255</v>
      </c>
      <c r="T19" s="832">
        <v>6354</v>
      </c>
      <c r="U19" s="826">
        <v>8.2</v>
      </c>
      <c r="V19" s="832">
        <v>8341</v>
      </c>
      <c r="W19" s="826">
        <v>140</v>
      </c>
      <c r="X19" s="826">
        <v>348</v>
      </c>
      <c r="Y19" s="829">
        <v>100606</v>
      </c>
      <c r="Z19" s="697"/>
    </row>
    <row r="20" spans="1:26" ht="16.5">
      <c r="A20" s="1136"/>
      <c r="B20" s="1136"/>
      <c r="C20" s="824" t="s">
        <v>169</v>
      </c>
      <c r="D20" s="825">
        <v>160</v>
      </c>
      <c r="E20" s="828">
        <v>2808</v>
      </c>
      <c r="F20" s="825">
        <v>419</v>
      </c>
      <c r="G20" s="833">
        <v>1877</v>
      </c>
      <c r="H20" s="828">
        <v>3882</v>
      </c>
      <c r="I20" s="828">
        <v>5027</v>
      </c>
      <c r="J20" s="825">
        <v>588</v>
      </c>
      <c r="K20" s="828">
        <v>1153</v>
      </c>
      <c r="L20" s="826">
        <v>110</v>
      </c>
      <c r="M20" s="826">
        <v>98</v>
      </c>
      <c r="N20" s="832">
        <v>2365</v>
      </c>
      <c r="O20" s="826">
        <v>208</v>
      </c>
      <c r="P20" s="832">
        <v>1213</v>
      </c>
      <c r="Q20" s="832">
        <v>1769</v>
      </c>
      <c r="R20" s="832">
        <v>1644</v>
      </c>
      <c r="S20" s="832">
        <v>1425</v>
      </c>
      <c r="T20" s="832">
        <v>3113</v>
      </c>
      <c r="U20" s="832">
        <v>4887</v>
      </c>
      <c r="V20" s="832">
        <v>4839</v>
      </c>
      <c r="W20" s="826">
        <v>28</v>
      </c>
      <c r="X20" s="826">
        <v>165</v>
      </c>
      <c r="Y20" s="829">
        <v>37778</v>
      </c>
      <c r="Z20" s="697"/>
    </row>
    <row r="21" spans="1:26" ht="16.5">
      <c r="A21" s="1136"/>
      <c r="B21" s="1136"/>
      <c r="C21" s="824" t="s">
        <v>171</v>
      </c>
      <c r="D21" s="825">
        <v>432</v>
      </c>
      <c r="E21" s="828">
        <v>3014</v>
      </c>
      <c r="F21" s="825">
        <v>637</v>
      </c>
      <c r="G21" s="833">
        <v>1624</v>
      </c>
      <c r="H21" s="828">
        <v>6901</v>
      </c>
      <c r="I21" s="828">
        <v>9591</v>
      </c>
      <c r="J21" s="828">
        <v>3970</v>
      </c>
      <c r="K21" s="828">
        <v>1195</v>
      </c>
      <c r="L21" s="826">
        <v>115</v>
      </c>
      <c r="M21" s="826">
        <v>139</v>
      </c>
      <c r="N21" s="832">
        <v>13056</v>
      </c>
      <c r="O21" s="826">
        <v>753</v>
      </c>
      <c r="P21" s="832">
        <v>3060</v>
      </c>
      <c r="Q21" s="832">
        <v>5080</v>
      </c>
      <c r="R21" s="832">
        <v>2318</v>
      </c>
      <c r="S21" s="832">
        <v>1324</v>
      </c>
      <c r="T21" s="832">
        <v>3240</v>
      </c>
      <c r="U21" s="826">
        <v>4.318</v>
      </c>
      <c r="V21" s="832">
        <v>2772</v>
      </c>
      <c r="W21" s="826">
        <v>0</v>
      </c>
      <c r="X21" s="826">
        <v>244</v>
      </c>
      <c r="Y21" s="829">
        <v>59469.3</v>
      </c>
      <c r="Z21" s="697"/>
    </row>
    <row r="22" spans="1:26" ht="16.5">
      <c r="A22" s="1136"/>
      <c r="B22" s="1136"/>
      <c r="C22" s="824" t="s">
        <v>2335</v>
      </c>
      <c r="D22" s="825">
        <v>160</v>
      </c>
      <c r="E22" s="825">
        <v>904</v>
      </c>
      <c r="F22" s="825">
        <v>369</v>
      </c>
      <c r="G22" s="830">
        <v>217</v>
      </c>
      <c r="H22" s="828">
        <v>1294</v>
      </c>
      <c r="I22" s="828">
        <v>4798</v>
      </c>
      <c r="J22" s="825">
        <v>588</v>
      </c>
      <c r="K22" s="825">
        <v>657</v>
      </c>
      <c r="L22" s="826">
        <v>40</v>
      </c>
      <c r="M22" s="826">
        <v>42</v>
      </c>
      <c r="N22" s="832">
        <v>1829</v>
      </c>
      <c r="O22" s="826">
        <v>151</v>
      </c>
      <c r="P22" s="826">
        <v>941</v>
      </c>
      <c r="Q22" s="826">
        <v>864</v>
      </c>
      <c r="R22" s="826">
        <v>355</v>
      </c>
      <c r="S22" s="826">
        <v>306</v>
      </c>
      <c r="T22" s="832">
        <v>1129</v>
      </c>
      <c r="U22" s="832">
        <v>3848</v>
      </c>
      <c r="V22" s="826">
        <v>797</v>
      </c>
      <c r="W22" s="826">
        <v>0</v>
      </c>
      <c r="X22" s="826">
        <v>131</v>
      </c>
      <c r="Y22" s="829">
        <v>19420</v>
      </c>
      <c r="Z22" s="697"/>
    </row>
    <row r="23" spans="1:26" ht="16.5">
      <c r="A23" s="1136">
        <v>3</v>
      </c>
      <c r="B23" s="1136" t="s">
        <v>181</v>
      </c>
      <c r="C23" s="824" t="s">
        <v>2332</v>
      </c>
      <c r="D23" s="825">
        <v>436</v>
      </c>
      <c r="E23" s="825">
        <v>895</v>
      </c>
      <c r="F23" s="828">
        <v>1000</v>
      </c>
      <c r="G23" s="833">
        <v>1033</v>
      </c>
      <c r="H23" s="828">
        <v>3086</v>
      </c>
      <c r="I23" s="825">
        <v>499</v>
      </c>
      <c r="J23" s="828">
        <v>4422</v>
      </c>
      <c r="K23" s="825">
        <v>2.353</v>
      </c>
      <c r="L23" s="826">
        <v>372</v>
      </c>
      <c r="M23" s="826">
        <v>383</v>
      </c>
      <c r="N23" s="828">
        <v>5026</v>
      </c>
      <c r="O23" s="826">
        <v>300</v>
      </c>
      <c r="P23" s="826">
        <v>285</v>
      </c>
      <c r="Q23" s="832">
        <v>8932</v>
      </c>
      <c r="R23" s="832">
        <v>1627</v>
      </c>
      <c r="S23" s="832">
        <v>6255</v>
      </c>
      <c r="T23" s="832">
        <v>6391</v>
      </c>
      <c r="U23" s="828">
        <v>1218</v>
      </c>
      <c r="V23" s="1136" t="s">
        <v>2338</v>
      </c>
      <c r="W23" s="1136" t="s">
        <v>2338</v>
      </c>
      <c r="X23" s="826">
        <v>348</v>
      </c>
      <c r="Y23" s="829">
        <v>42074.4</v>
      </c>
      <c r="Z23" s="697"/>
    </row>
    <row r="24" spans="1:26" ht="16.5">
      <c r="A24" s="1136"/>
      <c r="B24" s="1136"/>
      <c r="C24" s="824" t="s">
        <v>169</v>
      </c>
      <c r="D24" s="825">
        <v>160</v>
      </c>
      <c r="E24" s="825">
        <v>456</v>
      </c>
      <c r="F24" s="825">
        <v>419</v>
      </c>
      <c r="G24" s="830">
        <v>409</v>
      </c>
      <c r="H24" s="828">
        <v>1389</v>
      </c>
      <c r="I24" s="825">
        <v>176</v>
      </c>
      <c r="J24" s="825">
        <v>588</v>
      </c>
      <c r="K24" s="825">
        <v>1.153</v>
      </c>
      <c r="L24" s="826">
        <v>110</v>
      </c>
      <c r="M24" s="826">
        <v>100</v>
      </c>
      <c r="N24" s="828">
        <v>1283</v>
      </c>
      <c r="O24" s="826">
        <v>108</v>
      </c>
      <c r="P24" s="826">
        <v>85</v>
      </c>
      <c r="Q24" s="832">
        <v>1312</v>
      </c>
      <c r="R24" s="826">
        <v>565</v>
      </c>
      <c r="S24" s="826">
        <v>1425</v>
      </c>
      <c r="T24" s="826">
        <v>3195</v>
      </c>
      <c r="U24" s="825">
        <v>112</v>
      </c>
      <c r="V24" s="1136"/>
      <c r="W24" s="1136"/>
      <c r="X24" s="826">
        <v>165</v>
      </c>
      <c r="Y24" s="829">
        <v>11898.2</v>
      </c>
      <c r="Z24" s="697"/>
    </row>
    <row r="25" spans="1:26" ht="16.5">
      <c r="A25" s="1136"/>
      <c r="B25" s="1136"/>
      <c r="C25" s="824" t="s">
        <v>171</v>
      </c>
      <c r="D25" s="825">
        <v>432</v>
      </c>
      <c r="E25" s="825">
        <v>635</v>
      </c>
      <c r="F25" s="825">
        <v>637</v>
      </c>
      <c r="G25" s="830">
        <v>634</v>
      </c>
      <c r="H25" s="828">
        <v>2469</v>
      </c>
      <c r="I25" s="825">
        <v>309</v>
      </c>
      <c r="J25" s="828">
        <v>3930</v>
      </c>
      <c r="K25" s="828">
        <v>1195</v>
      </c>
      <c r="L25" s="826">
        <v>115</v>
      </c>
      <c r="M25" s="826">
        <v>138</v>
      </c>
      <c r="N25" s="828">
        <v>3417</v>
      </c>
      <c r="O25" s="826">
        <v>237</v>
      </c>
      <c r="P25" s="826">
        <v>216</v>
      </c>
      <c r="Q25" s="832">
        <v>3929</v>
      </c>
      <c r="R25" s="826">
        <v>487</v>
      </c>
      <c r="S25" s="832">
        <v>1324</v>
      </c>
      <c r="T25" s="832">
        <v>3067</v>
      </c>
      <c r="U25" s="825">
        <v>112</v>
      </c>
      <c r="V25" s="1136"/>
      <c r="W25" s="1136"/>
      <c r="X25" s="826">
        <v>244</v>
      </c>
      <c r="Y25" s="829">
        <v>23095</v>
      </c>
      <c r="Z25" s="697"/>
    </row>
    <row r="26" spans="1:26" ht="16.5">
      <c r="A26" s="1136"/>
      <c r="B26" s="1136"/>
      <c r="C26" s="824" t="s">
        <v>2335</v>
      </c>
      <c r="D26" s="825">
        <v>160</v>
      </c>
      <c r="E26" s="825">
        <v>190</v>
      </c>
      <c r="F26" s="825">
        <v>369</v>
      </c>
      <c r="G26" s="830">
        <v>221</v>
      </c>
      <c r="H26" s="825">
        <v>463</v>
      </c>
      <c r="I26" s="825">
        <v>144</v>
      </c>
      <c r="J26" s="825">
        <v>588</v>
      </c>
      <c r="K26" s="825">
        <v>657</v>
      </c>
      <c r="L26" s="826">
        <v>40</v>
      </c>
      <c r="M26" s="826">
        <v>45</v>
      </c>
      <c r="N26" s="825">
        <v>895</v>
      </c>
      <c r="O26" s="826">
        <v>80</v>
      </c>
      <c r="P26" s="826">
        <v>77</v>
      </c>
      <c r="Q26" s="826">
        <v>668</v>
      </c>
      <c r="R26" s="826">
        <v>93</v>
      </c>
      <c r="S26" s="826">
        <v>306</v>
      </c>
      <c r="T26" s="826">
        <v>925</v>
      </c>
      <c r="U26" s="825">
        <v>84</v>
      </c>
      <c r="V26" s="1136"/>
      <c r="W26" s="1136"/>
      <c r="X26" s="826">
        <v>131</v>
      </c>
      <c r="Y26" s="829">
        <v>5976</v>
      </c>
      <c r="Z26" s="697"/>
    </row>
    <row r="27" spans="1:26" ht="24.75">
      <c r="A27" s="1136">
        <v>4</v>
      </c>
      <c r="B27" s="1136" t="s">
        <v>182</v>
      </c>
      <c r="C27" s="824" t="s">
        <v>2339</v>
      </c>
      <c r="D27" s="1136" t="s">
        <v>2340</v>
      </c>
      <c r="E27" s="825" t="s">
        <v>2340</v>
      </c>
      <c r="F27" s="825">
        <v>22</v>
      </c>
      <c r="G27" s="830">
        <v>70</v>
      </c>
      <c r="H27" s="825">
        <v>114</v>
      </c>
      <c r="I27" s="825">
        <v>51</v>
      </c>
      <c r="J27" s="825">
        <v>0</v>
      </c>
      <c r="K27" s="825">
        <v>48</v>
      </c>
      <c r="L27" s="1136" t="s">
        <v>2341</v>
      </c>
      <c r="M27" s="1136" t="s">
        <v>2341</v>
      </c>
      <c r="N27" s="1136" t="s">
        <v>2342</v>
      </c>
      <c r="O27" s="1136" t="s">
        <v>2341</v>
      </c>
      <c r="P27" s="826">
        <v>18</v>
      </c>
      <c r="Q27" s="826">
        <v>33</v>
      </c>
      <c r="R27" s="825">
        <v>38</v>
      </c>
      <c r="S27" s="1136" t="s">
        <v>2343</v>
      </c>
      <c r="T27" s="825" t="s">
        <v>2340</v>
      </c>
      <c r="U27" s="1136" t="s">
        <v>2338</v>
      </c>
      <c r="V27" s="1136" t="s">
        <v>2338</v>
      </c>
      <c r="W27" s="1136" t="s">
        <v>2343</v>
      </c>
      <c r="X27" s="1136" t="s">
        <v>2342</v>
      </c>
      <c r="Y27" s="829">
        <v>394</v>
      </c>
      <c r="Z27" s="697"/>
    </row>
    <row r="28" spans="1:26" ht="16.5">
      <c r="A28" s="1136"/>
      <c r="B28" s="1136"/>
      <c r="C28" s="824" t="s">
        <v>2344</v>
      </c>
      <c r="D28" s="1136"/>
      <c r="E28" s="825" t="s">
        <v>2340</v>
      </c>
      <c r="F28" s="825">
        <v>3</v>
      </c>
      <c r="G28" s="830">
        <v>9</v>
      </c>
      <c r="H28" s="825">
        <v>16</v>
      </c>
      <c r="I28" s="825">
        <v>10</v>
      </c>
      <c r="J28" s="825">
        <v>0</v>
      </c>
      <c r="K28" s="825">
        <v>0</v>
      </c>
      <c r="L28" s="1136"/>
      <c r="M28" s="1136"/>
      <c r="N28" s="1136"/>
      <c r="O28" s="1136"/>
      <c r="P28" s="826">
        <v>2</v>
      </c>
      <c r="Q28" s="826">
        <v>1</v>
      </c>
      <c r="R28" s="825">
        <v>3</v>
      </c>
      <c r="S28" s="1136"/>
      <c r="T28" s="825" t="s">
        <v>2340</v>
      </c>
      <c r="U28" s="1136"/>
      <c r="V28" s="1136"/>
      <c r="W28" s="1136"/>
      <c r="X28" s="1136"/>
      <c r="Y28" s="829">
        <v>44</v>
      </c>
      <c r="Z28" s="697"/>
    </row>
    <row r="29" spans="1:26" ht="24.75">
      <c r="A29" s="1136"/>
      <c r="B29" s="1136"/>
      <c r="C29" s="824" t="s">
        <v>2345</v>
      </c>
      <c r="D29" s="1136"/>
      <c r="E29" s="825"/>
      <c r="F29" s="825">
        <v>0</v>
      </c>
      <c r="G29" s="830">
        <v>1</v>
      </c>
      <c r="H29" s="825">
        <v>8</v>
      </c>
      <c r="I29" s="825">
        <v>10</v>
      </c>
      <c r="J29" s="825">
        <v>0</v>
      </c>
      <c r="K29" s="825">
        <v>0</v>
      </c>
      <c r="L29" s="1136"/>
      <c r="M29" s="1136"/>
      <c r="N29" s="1136"/>
      <c r="O29" s="1136"/>
      <c r="P29" s="826">
        <v>1</v>
      </c>
      <c r="Q29" s="826">
        <v>0</v>
      </c>
      <c r="R29" s="825">
        <v>0</v>
      </c>
      <c r="S29" s="1136"/>
      <c r="T29" s="826">
        <v>0</v>
      </c>
      <c r="U29" s="1136"/>
      <c r="V29" s="1136"/>
      <c r="W29" s="1136"/>
      <c r="X29" s="1136"/>
      <c r="Y29" s="829">
        <v>20</v>
      </c>
      <c r="Z29" s="697"/>
    </row>
    <row r="30" ht="15">
      <c r="A30" s="760"/>
    </row>
  </sheetData>
  <sheetProtection/>
  <mergeCells count="52">
    <mergeCell ref="O27:O29"/>
    <mergeCell ref="S27:S29"/>
    <mergeCell ref="U27:U29"/>
    <mergeCell ref="V27:V29"/>
    <mergeCell ref="W27:W29"/>
    <mergeCell ref="X27:X29"/>
    <mergeCell ref="A27:A29"/>
    <mergeCell ref="B27:B29"/>
    <mergeCell ref="D27:D29"/>
    <mergeCell ref="L27:L29"/>
    <mergeCell ref="M27:M29"/>
    <mergeCell ref="N27:N29"/>
    <mergeCell ref="A14:Y14"/>
    <mergeCell ref="A16:A18"/>
    <mergeCell ref="B16:B18"/>
    <mergeCell ref="A19:A22"/>
    <mergeCell ref="B19:B22"/>
    <mergeCell ref="A23:A26"/>
    <mergeCell ref="B23:B26"/>
    <mergeCell ref="V23:V26"/>
    <mergeCell ref="W23:W26"/>
    <mergeCell ref="Y2:Y3"/>
    <mergeCell ref="A4:A5"/>
    <mergeCell ref="B4:B5"/>
    <mergeCell ref="A6:A9"/>
    <mergeCell ref="B6:B9"/>
    <mergeCell ref="A10:A13"/>
    <mergeCell ref="B10:B13"/>
    <mergeCell ref="S2:S3"/>
    <mergeCell ref="T2:T3"/>
    <mergeCell ref="U2:U3"/>
    <mergeCell ref="V2:V3"/>
    <mergeCell ref="W2:W3"/>
    <mergeCell ref="X2:X3"/>
    <mergeCell ref="M2:M3"/>
    <mergeCell ref="N2:N3"/>
    <mergeCell ref="O2:O3"/>
    <mergeCell ref="P2:P3"/>
    <mergeCell ref="Q2:Q3"/>
    <mergeCell ref="R2:R3"/>
    <mergeCell ref="G2:G3"/>
    <mergeCell ref="H2:H3"/>
    <mergeCell ref="I2:I3"/>
    <mergeCell ref="J2:J3"/>
    <mergeCell ref="K2:K3"/>
    <mergeCell ref="L2:L3"/>
    <mergeCell ref="A2:A3"/>
    <mergeCell ref="B2:B3"/>
    <mergeCell ref="C2:C3"/>
    <mergeCell ref="D2:D3"/>
    <mergeCell ref="E2:E3"/>
    <mergeCell ref="F2:F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M361"/>
  <sheetViews>
    <sheetView view="pageBreakPreview" zoomScale="70" zoomScaleSheetLayoutView="70" zoomScalePageLayoutView="0" workbookViewId="0" topLeftCell="A13">
      <selection activeCell="D15" sqref="D15"/>
    </sheetView>
  </sheetViews>
  <sheetFormatPr defaultColWidth="9.140625" defaultRowHeight="15"/>
  <cols>
    <col min="1" max="1" width="9.140625" style="164" customWidth="1"/>
    <col min="2" max="2" width="18.140625" style="164" bestFit="1" customWidth="1"/>
    <col min="3" max="3" width="23.7109375" style="164" customWidth="1"/>
    <col min="4" max="4" width="16.8515625" style="164" customWidth="1"/>
    <col min="5" max="5" width="11.00390625" style="165" customWidth="1"/>
    <col min="6" max="6" width="18.8515625" style="165" customWidth="1"/>
    <col min="7" max="7" width="15.28125" style="165" customWidth="1"/>
    <col min="8" max="8" width="10.7109375" style="165" customWidth="1"/>
    <col min="9" max="9" width="16.00390625" style="165" customWidth="1"/>
    <col min="10" max="10" width="14.7109375" style="165" customWidth="1"/>
    <col min="11" max="11" width="10.8515625" style="165" customWidth="1"/>
    <col min="12" max="12" width="10.421875" style="165" customWidth="1"/>
    <col min="13" max="13" width="11.421875" style="165" customWidth="1"/>
    <col min="14" max="16384" width="9.140625" style="164" customWidth="1"/>
  </cols>
  <sheetData>
    <row r="2" spans="2:13" ht="31.5" customHeight="1">
      <c r="B2" s="997" t="s">
        <v>50</v>
      </c>
      <c r="C2" s="997"/>
      <c r="D2" s="997"/>
      <c r="E2" s="997"/>
      <c r="F2" s="997"/>
      <c r="G2" s="997"/>
      <c r="H2" s="997"/>
      <c r="I2" s="997"/>
      <c r="J2" s="997"/>
      <c r="K2" s="997"/>
      <c r="L2" s="997"/>
      <c r="M2" s="997"/>
    </row>
    <row r="3" spans="2:13" ht="94.5">
      <c r="B3" s="506" t="s">
        <v>47</v>
      </c>
      <c r="C3" s="11" t="s">
        <v>60</v>
      </c>
      <c r="D3" s="11" t="s">
        <v>61</v>
      </c>
      <c r="E3" s="11" t="s">
        <v>51</v>
      </c>
      <c r="F3" s="11" t="s">
        <v>52</v>
      </c>
      <c r="G3" s="11" t="s">
        <v>53</v>
      </c>
      <c r="H3" s="11" t="s">
        <v>54</v>
      </c>
      <c r="I3" s="11" t="s">
        <v>55</v>
      </c>
      <c r="J3" s="11" t="s">
        <v>56</v>
      </c>
      <c r="K3" s="11" t="s">
        <v>57</v>
      </c>
      <c r="L3" s="11" t="s">
        <v>58</v>
      </c>
      <c r="M3" s="11" t="s">
        <v>59</v>
      </c>
    </row>
    <row r="4" spans="1:13" ht="31.5">
      <c r="A4" s="164">
        <v>1</v>
      </c>
      <c r="B4" s="98" t="s">
        <v>28</v>
      </c>
      <c r="C4" s="998" t="s">
        <v>928</v>
      </c>
      <c r="D4" s="495" t="s">
        <v>929</v>
      </c>
      <c r="E4" s="359">
        <v>75</v>
      </c>
      <c r="F4" s="359">
        <v>98</v>
      </c>
      <c r="G4" s="360">
        <v>100</v>
      </c>
      <c r="H4" s="361">
        <v>503</v>
      </c>
      <c r="I4" s="383" t="s">
        <v>930</v>
      </c>
      <c r="J4" s="362">
        <v>812</v>
      </c>
      <c r="K4" s="362">
        <v>3722</v>
      </c>
      <c r="L4" s="363">
        <v>5.5</v>
      </c>
      <c r="M4" s="363">
        <v>92</v>
      </c>
    </row>
    <row r="5" spans="2:13" ht="15.75">
      <c r="B5" s="495"/>
      <c r="C5" s="998"/>
      <c r="D5" s="495" t="s">
        <v>931</v>
      </c>
      <c r="E5" s="359" t="s">
        <v>932</v>
      </c>
      <c r="F5" s="359">
        <v>95</v>
      </c>
      <c r="G5" s="360">
        <v>100</v>
      </c>
      <c r="H5" s="361">
        <v>1117</v>
      </c>
      <c r="I5" s="364">
        <v>100</v>
      </c>
      <c r="J5" s="362">
        <v>1769</v>
      </c>
      <c r="K5" s="362">
        <v>7528</v>
      </c>
      <c r="L5" s="363">
        <v>26</v>
      </c>
      <c r="M5" s="363">
        <v>76</v>
      </c>
    </row>
    <row r="6" spans="2:13" ht="15.75">
      <c r="B6" s="495"/>
      <c r="C6" s="998"/>
      <c r="D6" s="495" t="s">
        <v>933</v>
      </c>
      <c r="E6" s="359">
        <v>81</v>
      </c>
      <c r="F6" s="359" t="s">
        <v>203</v>
      </c>
      <c r="G6" s="360">
        <v>100</v>
      </c>
      <c r="H6" s="361">
        <v>997</v>
      </c>
      <c r="I6" s="364" t="s">
        <v>199</v>
      </c>
      <c r="J6" s="362">
        <v>1143</v>
      </c>
      <c r="K6" s="362">
        <v>5018</v>
      </c>
      <c r="L6" s="363">
        <v>4.7</v>
      </c>
      <c r="M6" s="363">
        <v>85</v>
      </c>
    </row>
    <row r="7" spans="2:13" ht="19.5" customHeight="1">
      <c r="B7" s="495"/>
      <c r="C7" s="365"/>
      <c r="D7" s="495" t="s">
        <v>934</v>
      </c>
      <c r="E7" s="359" t="s">
        <v>200</v>
      </c>
      <c r="F7" s="359" t="s">
        <v>935</v>
      </c>
      <c r="G7" s="360">
        <v>100</v>
      </c>
      <c r="H7" s="361">
        <v>1250</v>
      </c>
      <c r="I7" s="364" t="s">
        <v>199</v>
      </c>
      <c r="J7" s="362">
        <v>1169</v>
      </c>
      <c r="K7" s="362">
        <v>5169</v>
      </c>
      <c r="L7" s="363">
        <v>19.1</v>
      </c>
      <c r="M7" s="363">
        <v>64</v>
      </c>
    </row>
    <row r="8" spans="2:13" ht="15.75">
      <c r="B8" s="495"/>
      <c r="C8" s="496" t="s">
        <v>936</v>
      </c>
      <c r="D8" s="495" t="s">
        <v>937</v>
      </c>
      <c r="E8" s="359">
        <v>73.3</v>
      </c>
      <c r="F8" s="359">
        <v>91.6</v>
      </c>
      <c r="G8" s="359">
        <v>100</v>
      </c>
      <c r="H8" s="366">
        <v>777</v>
      </c>
      <c r="I8" s="364">
        <v>100</v>
      </c>
      <c r="J8" s="362">
        <v>945</v>
      </c>
      <c r="K8" s="362">
        <v>3870</v>
      </c>
      <c r="L8" s="363">
        <v>20.4</v>
      </c>
      <c r="M8" s="363">
        <v>96.7</v>
      </c>
    </row>
    <row r="9" spans="2:13" ht="18.75" customHeight="1">
      <c r="B9" s="495"/>
      <c r="C9" s="999" t="s">
        <v>938</v>
      </c>
      <c r="D9" s="495" t="s">
        <v>939</v>
      </c>
      <c r="E9" s="359">
        <v>70</v>
      </c>
      <c r="F9" s="359">
        <v>95</v>
      </c>
      <c r="G9" s="359">
        <v>100</v>
      </c>
      <c r="H9" s="367">
        <v>816</v>
      </c>
      <c r="I9" s="364">
        <v>100</v>
      </c>
      <c r="J9" s="362">
        <v>812</v>
      </c>
      <c r="K9" s="362">
        <v>3689</v>
      </c>
      <c r="L9" s="363">
        <v>10</v>
      </c>
      <c r="M9" s="363">
        <v>90</v>
      </c>
    </row>
    <row r="10" spans="2:13" ht="18.75" customHeight="1">
      <c r="B10" s="495"/>
      <c r="C10" s="999"/>
      <c r="D10" s="495" t="s">
        <v>940</v>
      </c>
      <c r="E10" s="359">
        <v>78</v>
      </c>
      <c r="F10" s="359">
        <v>93</v>
      </c>
      <c r="G10" s="359">
        <v>100</v>
      </c>
      <c r="H10" s="367">
        <v>555</v>
      </c>
      <c r="I10" s="364">
        <v>100</v>
      </c>
      <c r="J10" s="362">
        <v>613</v>
      </c>
      <c r="K10" s="362">
        <v>3080</v>
      </c>
      <c r="L10" s="363">
        <v>10.4</v>
      </c>
      <c r="M10" s="363">
        <v>90</v>
      </c>
    </row>
    <row r="11" spans="2:13" ht="18.75" customHeight="1">
      <c r="B11" s="495"/>
      <c r="C11" s="999" t="s">
        <v>201</v>
      </c>
      <c r="D11" s="495" t="s">
        <v>941</v>
      </c>
      <c r="E11" s="359">
        <v>70</v>
      </c>
      <c r="F11" s="359">
        <v>95</v>
      </c>
      <c r="G11" s="359">
        <v>100</v>
      </c>
      <c r="H11" s="367">
        <v>585</v>
      </c>
      <c r="I11" s="364">
        <v>100</v>
      </c>
      <c r="J11" s="362">
        <v>745</v>
      </c>
      <c r="K11" s="362">
        <v>3361</v>
      </c>
      <c r="L11" s="363">
        <v>10</v>
      </c>
      <c r="M11" s="363">
        <v>99.8</v>
      </c>
    </row>
    <row r="12" spans="2:13" ht="18.75" customHeight="1">
      <c r="B12" s="495"/>
      <c r="C12" s="999"/>
      <c r="D12" s="495" t="s">
        <v>942</v>
      </c>
      <c r="E12" s="359">
        <v>76.1</v>
      </c>
      <c r="F12" s="359">
        <v>100</v>
      </c>
      <c r="G12" s="359">
        <v>100</v>
      </c>
      <c r="H12" s="367">
        <v>550</v>
      </c>
      <c r="I12" s="364">
        <v>100</v>
      </c>
      <c r="J12" s="362">
        <v>685</v>
      </c>
      <c r="K12" s="362">
        <v>3200</v>
      </c>
      <c r="L12" s="363">
        <v>40</v>
      </c>
      <c r="M12" s="363">
        <v>95</v>
      </c>
    </row>
    <row r="13" spans="2:13" ht="54" customHeight="1">
      <c r="B13" s="495"/>
      <c r="C13" s="496" t="s">
        <v>943</v>
      </c>
      <c r="D13" s="495" t="s">
        <v>944</v>
      </c>
      <c r="E13" s="368" t="s">
        <v>945</v>
      </c>
      <c r="F13" s="244" t="s">
        <v>204</v>
      </c>
      <c r="G13" s="167">
        <v>100</v>
      </c>
      <c r="H13" s="369" t="s">
        <v>205</v>
      </c>
      <c r="I13" s="369" t="s">
        <v>199</v>
      </c>
      <c r="J13" s="370">
        <v>1186</v>
      </c>
      <c r="K13" s="370">
        <v>4185</v>
      </c>
      <c r="L13" s="368">
        <v>25</v>
      </c>
      <c r="M13" s="368">
        <v>95</v>
      </c>
    </row>
    <row r="14" spans="2:13" ht="57.75" customHeight="1">
      <c r="B14" s="495"/>
      <c r="C14" s="496" t="s">
        <v>198</v>
      </c>
      <c r="D14" s="495" t="s">
        <v>946</v>
      </c>
      <c r="E14" s="368" t="s">
        <v>947</v>
      </c>
      <c r="F14" s="244">
        <v>98</v>
      </c>
      <c r="G14" s="167">
        <v>100</v>
      </c>
      <c r="H14" s="369">
        <v>283</v>
      </c>
      <c r="I14" s="369" t="s">
        <v>199</v>
      </c>
      <c r="J14" s="371">
        <v>701</v>
      </c>
      <c r="K14" s="370">
        <v>3012</v>
      </c>
      <c r="L14" s="368">
        <v>20</v>
      </c>
      <c r="M14" s="368">
        <v>95</v>
      </c>
    </row>
    <row r="15" spans="2:13" ht="119.25" customHeight="1">
      <c r="B15" s="495"/>
      <c r="C15" s="372" t="s">
        <v>2406</v>
      </c>
      <c r="D15" s="373"/>
      <c r="E15" s="373"/>
      <c r="F15" s="374"/>
      <c r="G15" s="375"/>
      <c r="H15" s="375">
        <f>SUM(H4:H14)</f>
        <v>7433</v>
      </c>
      <c r="I15" s="376"/>
      <c r="J15" s="375">
        <f>SUM(J5:J14)</f>
        <v>9768</v>
      </c>
      <c r="K15" s="375">
        <f>SUM(K5:K14)</f>
        <v>42112</v>
      </c>
      <c r="L15" s="377">
        <f>SUM(L5:L14)/10</f>
        <v>18.56</v>
      </c>
      <c r="M15" s="377">
        <f>SUM(M5:M14)/10</f>
        <v>88.65</v>
      </c>
    </row>
    <row r="16" spans="1:13" ht="18.75" customHeight="1">
      <c r="A16" s="164">
        <v>2</v>
      </c>
      <c r="B16" s="298" t="s">
        <v>29</v>
      </c>
      <c r="C16" s="1000" t="s">
        <v>2122</v>
      </c>
      <c r="D16" s="1000"/>
      <c r="E16" s="1000"/>
      <c r="F16" s="1000"/>
      <c r="G16" s="1000"/>
      <c r="H16" s="1000"/>
      <c r="I16" s="1000"/>
      <c r="J16" s="1000"/>
      <c r="K16" s="1000"/>
      <c r="L16" s="1000"/>
      <c r="M16" s="1000"/>
    </row>
    <row r="17" spans="2:13" ht="39" customHeight="1">
      <c r="B17" s="495"/>
      <c r="C17" s="437" t="s">
        <v>60</v>
      </c>
      <c r="D17" s="437" t="s">
        <v>61</v>
      </c>
      <c r="E17" s="437" t="s">
        <v>51</v>
      </c>
      <c r="F17" s="437" t="s">
        <v>1000</v>
      </c>
      <c r="G17" s="437" t="s">
        <v>53</v>
      </c>
      <c r="H17" s="437" t="s">
        <v>1001</v>
      </c>
      <c r="I17" s="437" t="s">
        <v>55</v>
      </c>
      <c r="J17" s="437" t="s">
        <v>56</v>
      </c>
      <c r="K17" s="437" t="s">
        <v>1002</v>
      </c>
      <c r="L17" s="437" t="s">
        <v>58</v>
      </c>
      <c r="M17" s="437" t="s">
        <v>59</v>
      </c>
    </row>
    <row r="18" spans="2:13" ht="18.75" customHeight="1">
      <c r="B18" s="495"/>
      <c r="C18" s="525" t="s">
        <v>1003</v>
      </c>
      <c r="D18" s="526"/>
      <c r="E18" s="442"/>
      <c r="F18" s="442"/>
      <c r="G18" s="527"/>
      <c r="H18" s="527"/>
      <c r="I18" s="526"/>
      <c r="J18" s="441"/>
      <c r="K18" s="441"/>
      <c r="L18" s="441"/>
      <c r="M18" s="441"/>
    </row>
    <row r="19" spans="2:13" ht="18.75" customHeight="1">
      <c r="B19" s="495"/>
      <c r="C19" s="526"/>
      <c r="D19" s="521" t="s">
        <v>207</v>
      </c>
      <c r="E19" s="442">
        <v>92</v>
      </c>
      <c r="F19" s="442">
        <v>92</v>
      </c>
      <c r="G19" s="442">
        <v>100</v>
      </c>
      <c r="H19" s="442">
        <v>750</v>
      </c>
      <c r="I19" s="442">
        <v>100</v>
      </c>
      <c r="J19" s="441">
        <v>576</v>
      </c>
      <c r="K19" s="441">
        <v>2.517</v>
      </c>
      <c r="L19" s="441" t="s">
        <v>1004</v>
      </c>
      <c r="M19" s="441" t="s">
        <v>1005</v>
      </c>
    </row>
    <row r="20" spans="2:13" ht="18.75" customHeight="1">
      <c r="B20" s="495"/>
      <c r="C20" s="526"/>
      <c r="D20" s="521" t="s">
        <v>208</v>
      </c>
      <c r="E20" s="442" t="s">
        <v>1006</v>
      </c>
      <c r="F20" s="442" t="s">
        <v>1007</v>
      </c>
      <c r="G20" s="442">
        <v>100</v>
      </c>
      <c r="H20" s="442">
        <v>1.959</v>
      </c>
      <c r="I20" s="442">
        <v>100</v>
      </c>
      <c r="J20" s="441">
        <v>1.859</v>
      </c>
      <c r="K20" s="441">
        <v>8.364</v>
      </c>
      <c r="L20" s="441" t="s">
        <v>1008</v>
      </c>
      <c r="M20" s="441" t="s">
        <v>577</v>
      </c>
    </row>
    <row r="21" spans="2:13" ht="18.75" customHeight="1">
      <c r="B21" s="495"/>
      <c r="C21" s="394"/>
      <c r="D21" s="521" t="s">
        <v>209</v>
      </c>
      <c r="E21" s="442" t="s">
        <v>1009</v>
      </c>
      <c r="F21" s="442" t="s">
        <v>1010</v>
      </c>
      <c r="G21" s="442">
        <v>100</v>
      </c>
      <c r="H21" s="394">
        <v>1.154</v>
      </c>
      <c r="I21" s="442">
        <v>100</v>
      </c>
      <c r="J21" s="441">
        <v>1.335</v>
      </c>
      <c r="K21" s="441">
        <v>6.121</v>
      </c>
      <c r="L21" s="441" t="s">
        <v>1011</v>
      </c>
      <c r="M21" s="441" t="s">
        <v>1012</v>
      </c>
    </row>
    <row r="22" spans="2:13" ht="18.75" customHeight="1">
      <c r="B22" s="495"/>
      <c r="C22" s="394"/>
      <c r="D22" s="521" t="s">
        <v>210</v>
      </c>
      <c r="E22" s="442" t="s">
        <v>1013</v>
      </c>
      <c r="F22" s="442" t="s">
        <v>1014</v>
      </c>
      <c r="G22" s="442">
        <v>100</v>
      </c>
      <c r="H22" s="442">
        <v>618</v>
      </c>
      <c r="I22" s="442">
        <v>100</v>
      </c>
      <c r="J22" s="441">
        <v>679</v>
      </c>
      <c r="K22" s="441">
        <v>3.06</v>
      </c>
      <c r="L22" s="441" t="s">
        <v>1015</v>
      </c>
      <c r="M22" s="441" t="s">
        <v>1016</v>
      </c>
    </row>
    <row r="23" spans="2:13" ht="18.75" customHeight="1">
      <c r="B23" s="495"/>
      <c r="C23" s="394"/>
      <c r="D23" s="442" t="s">
        <v>211</v>
      </c>
      <c r="E23" s="442" t="s">
        <v>1017</v>
      </c>
      <c r="F23" s="442" t="s">
        <v>1018</v>
      </c>
      <c r="G23" s="442">
        <v>100</v>
      </c>
      <c r="H23" s="442">
        <v>595</v>
      </c>
      <c r="I23" s="442">
        <v>100</v>
      </c>
      <c r="J23" s="441">
        <v>624</v>
      </c>
      <c r="K23" s="441">
        <v>2.595</v>
      </c>
      <c r="L23" s="441" t="s">
        <v>1019</v>
      </c>
      <c r="M23" s="441" t="s">
        <v>1020</v>
      </c>
    </row>
    <row r="24" spans="2:13" ht="18.75" customHeight="1">
      <c r="B24" s="495"/>
      <c r="C24" s="394"/>
      <c r="D24" s="442" t="s">
        <v>212</v>
      </c>
      <c r="E24" s="442" t="s">
        <v>1021</v>
      </c>
      <c r="F24" s="442" t="s">
        <v>1022</v>
      </c>
      <c r="G24" s="442">
        <v>100</v>
      </c>
      <c r="H24" s="442">
        <v>1.025</v>
      </c>
      <c r="I24" s="442">
        <v>100</v>
      </c>
      <c r="J24" s="441">
        <v>895</v>
      </c>
      <c r="K24" s="441">
        <v>4.185</v>
      </c>
      <c r="L24" s="441" t="s">
        <v>1023</v>
      </c>
      <c r="M24" s="441" t="s">
        <v>1024</v>
      </c>
    </row>
    <row r="25" spans="2:13" ht="18.75" customHeight="1">
      <c r="B25" s="495"/>
      <c r="C25" s="394"/>
      <c r="D25" s="442" t="s">
        <v>213</v>
      </c>
      <c r="E25" s="442" t="s">
        <v>1025</v>
      </c>
      <c r="F25" s="442" t="s">
        <v>1026</v>
      </c>
      <c r="G25" s="442">
        <v>100</v>
      </c>
      <c r="H25" s="442">
        <v>1.014</v>
      </c>
      <c r="I25" s="442">
        <v>100</v>
      </c>
      <c r="J25" s="441">
        <v>1.01</v>
      </c>
      <c r="K25" s="441">
        <v>4.492</v>
      </c>
      <c r="L25" s="441" t="s">
        <v>271</v>
      </c>
      <c r="M25" s="441" t="s">
        <v>1027</v>
      </c>
    </row>
    <row r="26" spans="2:13" ht="18.75" customHeight="1">
      <c r="B26" s="495"/>
      <c r="C26" s="526"/>
      <c r="D26" s="442" t="s">
        <v>1028</v>
      </c>
      <c r="E26" s="442" t="s">
        <v>1029</v>
      </c>
      <c r="F26" s="442" t="s">
        <v>1030</v>
      </c>
      <c r="G26" s="442">
        <v>100</v>
      </c>
      <c r="H26" s="442">
        <v>703</v>
      </c>
      <c r="I26" s="442">
        <v>100</v>
      </c>
      <c r="J26" s="441">
        <v>641</v>
      </c>
      <c r="K26" s="441">
        <v>2.259</v>
      </c>
      <c r="L26" s="441" t="s">
        <v>1031</v>
      </c>
      <c r="M26" s="441" t="s">
        <v>1032</v>
      </c>
    </row>
    <row r="27" spans="2:13" ht="18.75" customHeight="1">
      <c r="B27" s="495"/>
      <c r="C27" s="526"/>
      <c r="D27" s="442" t="s">
        <v>1033</v>
      </c>
      <c r="E27" s="442" t="s">
        <v>1034</v>
      </c>
      <c r="F27" s="442" t="s">
        <v>1034</v>
      </c>
      <c r="G27" s="442">
        <v>50</v>
      </c>
      <c r="H27" s="442">
        <v>271</v>
      </c>
      <c r="I27" s="442">
        <v>100</v>
      </c>
      <c r="J27" s="441">
        <v>181</v>
      </c>
      <c r="K27" s="441">
        <v>753</v>
      </c>
      <c r="L27" s="441" t="s">
        <v>1035</v>
      </c>
      <c r="M27" s="441" t="s">
        <v>1036</v>
      </c>
    </row>
    <row r="28" spans="2:13" ht="18.75" customHeight="1">
      <c r="B28" s="495"/>
      <c r="C28" s="526"/>
      <c r="D28" s="442" t="s">
        <v>1037</v>
      </c>
      <c r="E28" s="442" t="s">
        <v>1038</v>
      </c>
      <c r="F28" s="442" t="s">
        <v>1038</v>
      </c>
      <c r="G28" s="442">
        <v>100</v>
      </c>
      <c r="H28" s="442">
        <v>213</v>
      </c>
      <c r="I28" s="442">
        <v>100</v>
      </c>
      <c r="J28" s="441">
        <v>183</v>
      </c>
      <c r="K28" s="441">
        <v>1.005</v>
      </c>
      <c r="L28" s="441" t="s">
        <v>1039</v>
      </c>
      <c r="M28" s="441" t="s">
        <v>1040</v>
      </c>
    </row>
    <row r="29" spans="2:13" ht="18.75" customHeight="1">
      <c r="B29" s="495"/>
      <c r="C29" s="525" t="s">
        <v>1041</v>
      </c>
      <c r="D29" s="526"/>
      <c r="E29" s="526"/>
      <c r="F29" s="526"/>
      <c r="G29" s="526"/>
      <c r="H29" s="526"/>
      <c r="I29" s="526"/>
      <c r="J29" s="441"/>
      <c r="K29" s="441"/>
      <c r="L29" s="441"/>
      <c r="M29" s="441"/>
    </row>
    <row r="30" spans="2:13" ht="18.75" customHeight="1">
      <c r="B30" s="495"/>
      <c r="C30" s="526"/>
      <c r="D30" s="521" t="s">
        <v>215</v>
      </c>
      <c r="E30" s="442" t="s">
        <v>1042</v>
      </c>
      <c r="F30" s="442" t="s">
        <v>1043</v>
      </c>
      <c r="G30" s="442">
        <v>100</v>
      </c>
      <c r="H30" s="442">
        <v>1757</v>
      </c>
      <c r="I30" s="442">
        <v>100</v>
      </c>
      <c r="J30" s="441">
        <v>1876</v>
      </c>
      <c r="K30" s="441">
        <v>8.23</v>
      </c>
      <c r="L30" s="441">
        <v>11.2</v>
      </c>
      <c r="M30" s="441">
        <v>90.3</v>
      </c>
    </row>
    <row r="31" spans="2:13" ht="18.75" customHeight="1">
      <c r="B31" s="495"/>
      <c r="C31" s="394"/>
      <c r="D31" s="521" t="s">
        <v>216</v>
      </c>
      <c r="E31" s="442" t="s">
        <v>1044</v>
      </c>
      <c r="F31" s="442" t="s">
        <v>1045</v>
      </c>
      <c r="G31" s="442">
        <v>100</v>
      </c>
      <c r="H31" s="442">
        <v>686</v>
      </c>
      <c r="I31" s="442">
        <v>100</v>
      </c>
      <c r="J31" s="441">
        <v>622</v>
      </c>
      <c r="K31" s="441">
        <v>2.582</v>
      </c>
      <c r="L31" s="441" t="s">
        <v>1046</v>
      </c>
      <c r="M31" s="441" t="s">
        <v>1047</v>
      </c>
    </row>
    <row r="32" spans="2:13" ht="18.75" customHeight="1">
      <c r="B32" s="495"/>
      <c r="C32" s="528"/>
      <c r="D32" s="521" t="s">
        <v>217</v>
      </c>
      <c r="E32" s="442" t="s">
        <v>1048</v>
      </c>
      <c r="F32" s="442" t="s">
        <v>1010</v>
      </c>
      <c r="G32" s="442">
        <v>100</v>
      </c>
      <c r="H32" s="442">
        <v>979</v>
      </c>
      <c r="I32" s="442">
        <v>100</v>
      </c>
      <c r="J32" s="441">
        <v>1.169</v>
      </c>
      <c r="K32" s="441">
        <v>5.169</v>
      </c>
      <c r="L32" s="441" t="s">
        <v>1049</v>
      </c>
      <c r="M32" s="441" t="s">
        <v>1050</v>
      </c>
    </row>
    <row r="33" spans="2:13" ht="18.75" customHeight="1">
      <c r="B33" s="495"/>
      <c r="C33" s="528"/>
      <c r="D33" s="521" t="s">
        <v>218</v>
      </c>
      <c r="E33" s="442" t="s">
        <v>1051</v>
      </c>
      <c r="F33" s="442" t="s">
        <v>1052</v>
      </c>
      <c r="G33" s="442">
        <v>100</v>
      </c>
      <c r="H33" s="442">
        <v>471</v>
      </c>
      <c r="I33" s="442">
        <v>100</v>
      </c>
      <c r="J33" s="441">
        <v>576</v>
      </c>
      <c r="K33" s="441">
        <v>2.444</v>
      </c>
      <c r="L33" s="441" t="s">
        <v>1053</v>
      </c>
      <c r="M33" s="441" t="s">
        <v>1054</v>
      </c>
    </row>
    <row r="34" spans="2:13" ht="18.75" customHeight="1">
      <c r="B34" s="495"/>
      <c r="C34" s="528"/>
      <c r="D34" s="521" t="s">
        <v>219</v>
      </c>
      <c r="E34" s="442" t="s">
        <v>1055</v>
      </c>
      <c r="F34" s="442" t="s">
        <v>1056</v>
      </c>
      <c r="G34" s="442">
        <v>100</v>
      </c>
      <c r="H34" s="442">
        <v>1.12</v>
      </c>
      <c r="I34" s="442">
        <v>100</v>
      </c>
      <c r="J34" s="441">
        <v>1.352</v>
      </c>
      <c r="K34" s="441">
        <v>5.697</v>
      </c>
      <c r="L34" s="441" t="s">
        <v>1023</v>
      </c>
      <c r="M34" s="441" t="s">
        <v>1057</v>
      </c>
    </row>
    <row r="35" spans="2:13" ht="18.75" customHeight="1">
      <c r="B35" s="495"/>
      <c r="C35" s="528"/>
      <c r="D35" s="442" t="s">
        <v>220</v>
      </c>
      <c r="E35" s="442" t="s">
        <v>1058</v>
      </c>
      <c r="F35" s="442" t="s">
        <v>1059</v>
      </c>
      <c r="G35" s="521">
        <v>50</v>
      </c>
      <c r="H35" s="442">
        <v>633</v>
      </c>
      <c r="I35" s="442">
        <v>100</v>
      </c>
      <c r="J35" s="441">
        <v>579</v>
      </c>
      <c r="K35" s="441">
        <v>2.814</v>
      </c>
      <c r="L35" s="441" t="s">
        <v>1060</v>
      </c>
      <c r="M35" s="441" t="s">
        <v>1061</v>
      </c>
    </row>
    <row r="36" spans="2:13" ht="21" customHeight="1">
      <c r="B36" s="495"/>
      <c r="C36" s="528"/>
      <c r="D36" s="442" t="s">
        <v>221</v>
      </c>
      <c r="E36" s="442" t="s">
        <v>1062</v>
      </c>
      <c r="F36" s="442" t="s">
        <v>1007</v>
      </c>
      <c r="G36" s="521">
        <v>100</v>
      </c>
      <c r="H36" s="442">
        <v>1.144</v>
      </c>
      <c r="I36" s="442">
        <v>100</v>
      </c>
      <c r="J36" s="441">
        <v>1.042</v>
      </c>
      <c r="K36" s="441">
        <v>5.169</v>
      </c>
      <c r="L36" s="441" t="s">
        <v>1063</v>
      </c>
      <c r="M36" s="441" t="s">
        <v>1058</v>
      </c>
    </row>
    <row r="37" spans="2:13" ht="18.75" customHeight="1">
      <c r="B37" s="495"/>
      <c r="C37" s="528"/>
      <c r="D37" s="442" t="s">
        <v>222</v>
      </c>
      <c r="E37" s="442" t="s">
        <v>1064</v>
      </c>
      <c r="F37" s="442" t="s">
        <v>1065</v>
      </c>
      <c r="G37" s="521">
        <v>100</v>
      </c>
      <c r="H37" s="442">
        <v>1.917</v>
      </c>
      <c r="I37" s="442">
        <v>100</v>
      </c>
      <c r="J37" s="441">
        <v>2.216</v>
      </c>
      <c r="K37" s="441">
        <v>9.406</v>
      </c>
      <c r="L37" s="441" t="s">
        <v>1066</v>
      </c>
      <c r="M37" s="441" t="s">
        <v>1067</v>
      </c>
    </row>
    <row r="38" spans="2:13" ht="15.75">
      <c r="B38" s="167"/>
      <c r="C38" s="528"/>
      <c r="D38" s="442" t="s">
        <v>223</v>
      </c>
      <c r="E38" s="442" t="s">
        <v>1026</v>
      </c>
      <c r="F38" s="442" t="s">
        <v>1026</v>
      </c>
      <c r="G38" s="521">
        <v>100</v>
      </c>
      <c r="H38" s="442">
        <v>715</v>
      </c>
      <c r="I38" s="442">
        <v>100</v>
      </c>
      <c r="J38" s="441">
        <v>961</v>
      </c>
      <c r="K38" s="441">
        <v>4.115</v>
      </c>
      <c r="L38" s="441" t="s">
        <v>1068</v>
      </c>
      <c r="M38" s="441" t="s">
        <v>717</v>
      </c>
    </row>
    <row r="39" spans="2:13" ht="29.25" customHeight="1">
      <c r="B39" s="11"/>
      <c r="C39" s="528"/>
      <c r="D39" s="442" t="s">
        <v>224</v>
      </c>
      <c r="E39" s="442" t="s">
        <v>1069</v>
      </c>
      <c r="F39" s="442" t="s">
        <v>1014</v>
      </c>
      <c r="G39" s="521">
        <v>100</v>
      </c>
      <c r="H39" s="442">
        <v>1.247</v>
      </c>
      <c r="I39" s="442">
        <v>100</v>
      </c>
      <c r="J39" s="441">
        <v>1.27</v>
      </c>
      <c r="K39" s="441">
        <v>4.576</v>
      </c>
      <c r="L39" s="441" t="s">
        <v>1070</v>
      </c>
      <c r="M39" s="441" t="s">
        <v>1071</v>
      </c>
    </row>
    <row r="40" spans="2:13" ht="15.75">
      <c r="B40" s="98"/>
      <c r="C40" s="528"/>
      <c r="D40" s="442" t="s">
        <v>288</v>
      </c>
      <c r="E40" s="442" t="s">
        <v>1010</v>
      </c>
      <c r="F40" s="442" t="s">
        <v>1052</v>
      </c>
      <c r="G40" s="521">
        <v>66</v>
      </c>
      <c r="H40" s="442">
        <v>342</v>
      </c>
      <c r="I40" s="442">
        <v>100</v>
      </c>
      <c r="J40" s="441">
        <v>489</v>
      </c>
      <c r="K40" s="441">
        <v>1.972</v>
      </c>
      <c r="L40" s="441" t="s">
        <v>1072</v>
      </c>
      <c r="M40" s="441" t="s">
        <v>298</v>
      </c>
    </row>
    <row r="41" spans="2:13" ht="15.75">
      <c r="B41" s="96"/>
      <c r="C41" s="525" t="s">
        <v>1073</v>
      </c>
      <c r="D41" s="529"/>
      <c r="E41" s="526"/>
      <c r="F41" s="526"/>
      <c r="G41" s="526"/>
      <c r="H41" s="526"/>
      <c r="I41" s="526"/>
      <c r="J41" s="441"/>
      <c r="K41" s="441"/>
      <c r="L41" s="441"/>
      <c r="M41" s="441"/>
    </row>
    <row r="42" spans="2:13" ht="15.75">
      <c r="B42" s="98"/>
      <c r="C42" s="528"/>
      <c r="D42" s="521" t="s">
        <v>225</v>
      </c>
      <c r="E42" s="442" t="s">
        <v>1007</v>
      </c>
      <c r="F42" s="442" t="s">
        <v>1074</v>
      </c>
      <c r="G42" s="442">
        <v>100</v>
      </c>
      <c r="H42" s="442">
        <v>1.074</v>
      </c>
      <c r="I42" s="442">
        <v>100</v>
      </c>
      <c r="J42" s="441">
        <v>1122</v>
      </c>
      <c r="K42" s="441">
        <v>5.148</v>
      </c>
      <c r="L42" s="441" t="s">
        <v>1075</v>
      </c>
      <c r="M42" s="441" t="s">
        <v>1076</v>
      </c>
    </row>
    <row r="43" spans="2:13" ht="15.75">
      <c r="B43" s="98"/>
      <c r="C43" s="528"/>
      <c r="D43" s="521" t="s">
        <v>226</v>
      </c>
      <c r="E43" s="442" t="s">
        <v>1077</v>
      </c>
      <c r="F43" s="442" t="s">
        <v>1078</v>
      </c>
      <c r="G43" s="442">
        <v>100</v>
      </c>
      <c r="H43" s="442">
        <v>605</v>
      </c>
      <c r="I43" s="442">
        <v>100</v>
      </c>
      <c r="J43" s="441">
        <v>587</v>
      </c>
      <c r="K43" s="441">
        <v>2.586</v>
      </c>
      <c r="L43" s="441" t="s">
        <v>1079</v>
      </c>
      <c r="M43" s="441" t="s">
        <v>1080</v>
      </c>
    </row>
    <row r="44" spans="2:13" ht="15.75">
      <c r="B44" s="98"/>
      <c r="C44" s="528"/>
      <c r="D44" s="521" t="s">
        <v>227</v>
      </c>
      <c r="E44" s="442" t="s">
        <v>1081</v>
      </c>
      <c r="F44" s="442" t="s">
        <v>1082</v>
      </c>
      <c r="G44" s="442">
        <v>100</v>
      </c>
      <c r="H44" s="442">
        <v>1.183</v>
      </c>
      <c r="I44" s="442">
        <v>100</v>
      </c>
      <c r="J44" s="441">
        <v>1.3</v>
      </c>
      <c r="K44" s="441">
        <v>4.467</v>
      </c>
      <c r="L44" s="441" t="s">
        <v>1083</v>
      </c>
      <c r="M44" s="441" t="s">
        <v>1084</v>
      </c>
    </row>
    <row r="45" spans="2:13" ht="15.75">
      <c r="B45" s="98"/>
      <c r="C45" s="528"/>
      <c r="D45" s="442" t="s">
        <v>228</v>
      </c>
      <c r="E45" s="442" t="s">
        <v>1085</v>
      </c>
      <c r="F45" s="442" t="s">
        <v>1086</v>
      </c>
      <c r="G45" s="521">
        <v>100</v>
      </c>
      <c r="H45" s="442">
        <v>1.064</v>
      </c>
      <c r="I45" s="442">
        <v>100</v>
      </c>
      <c r="J45" s="441">
        <v>1.048</v>
      </c>
      <c r="K45" s="441">
        <v>5.12</v>
      </c>
      <c r="L45" s="441" t="s">
        <v>1087</v>
      </c>
      <c r="M45" s="441" t="s">
        <v>1088</v>
      </c>
    </row>
    <row r="46" spans="2:13" ht="15.75">
      <c r="B46" s="98"/>
      <c r="C46" s="528"/>
      <c r="D46" s="442" t="s">
        <v>229</v>
      </c>
      <c r="E46" s="442" t="s">
        <v>1089</v>
      </c>
      <c r="F46" s="442" t="s">
        <v>1090</v>
      </c>
      <c r="G46" s="521">
        <v>100</v>
      </c>
      <c r="H46" s="442">
        <v>1.11</v>
      </c>
      <c r="I46" s="442">
        <v>100</v>
      </c>
      <c r="J46" s="441">
        <v>943</v>
      </c>
      <c r="K46" s="441">
        <v>4.668</v>
      </c>
      <c r="L46" s="441" t="s">
        <v>1091</v>
      </c>
      <c r="M46" s="441" t="s">
        <v>1061</v>
      </c>
    </row>
    <row r="47" spans="2:13" ht="15.75">
      <c r="B47" s="98"/>
      <c r="C47" s="528"/>
      <c r="D47" s="442" t="s">
        <v>1092</v>
      </c>
      <c r="E47" s="442" t="s">
        <v>1093</v>
      </c>
      <c r="F47" s="442" t="s">
        <v>1094</v>
      </c>
      <c r="G47" s="521">
        <v>66</v>
      </c>
      <c r="H47" s="442">
        <v>629</v>
      </c>
      <c r="I47" s="442">
        <v>100</v>
      </c>
      <c r="J47" s="441">
        <v>912</v>
      </c>
      <c r="K47" s="441">
        <v>4.223</v>
      </c>
      <c r="L47" s="441" t="s">
        <v>1095</v>
      </c>
      <c r="M47" s="441" t="s">
        <v>1096</v>
      </c>
    </row>
    <row r="48" spans="2:13" ht="15.75">
      <c r="B48" s="98"/>
      <c r="C48" s="528"/>
      <c r="D48" s="442" t="s">
        <v>1097</v>
      </c>
      <c r="E48" s="442" t="s">
        <v>299</v>
      </c>
      <c r="F48" s="442">
        <v>94</v>
      </c>
      <c r="G48" s="521">
        <v>50</v>
      </c>
      <c r="H48" s="442">
        <v>522</v>
      </c>
      <c r="I48" s="442">
        <v>100</v>
      </c>
      <c r="J48" s="441">
        <v>539</v>
      </c>
      <c r="K48" s="441">
        <v>4.221</v>
      </c>
      <c r="L48" s="441" t="s">
        <v>1098</v>
      </c>
      <c r="M48" s="441" t="s">
        <v>1099</v>
      </c>
    </row>
    <row r="49" spans="2:13" ht="15.75">
      <c r="B49" s="98"/>
      <c r="C49" s="528"/>
      <c r="D49" s="442" t="s">
        <v>1100</v>
      </c>
      <c r="E49" s="442">
        <v>92</v>
      </c>
      <c r="F49" s="442">
        <v>89</v>
      </c>
      <c r="G49" s="521">
        <v>66</v>
      </c>
      <c r="H49" s="442">
        <v>917</v>
      </c>
      <c r="I49" s="442">
        <v>100</v>
      </c>
      <c r="J49" s="441">
        <v>942</v>
      </c>
      <c r="K49" s="441">
        <v>2.954</v>
      </c>
      <c r="L49" s="441" t="s">
        <v>1101</v>
      </c>
      <c r="M49" s="441" t="s">
        <v>1102</v>
      </c>
    </row>
    <row r="50" spans="2:13" ht="15.75">
      <c r="B50" s="98"/>
      <c r="C50" s="528"/>
      <c r="D50" s="442" t="s">
        <v>1103</v>
      </c>
      <c r="E50" s="442" t="s">
        <v>1074</v>
      </c>
      <c r="F50" s="442" t="s">
        <v>1104</v>
      </c>
      <c r="G50" s="521">
        <v>50</v>
      </c>
      <c r="H50" s="442">
        <v>802</v>
      </c>
      <c r="I50" s="442">
        <v>100</v>
      </c>
      <c r="J50" s="393">
        <v>1482</v>
      </c>
      <c r="K50" s="393">
        <v>4643</v>
      </c>
      <c r="L50" s="441" t="s">
        <v>1046</v>
      </c>
      <c r="M50" s="441">
        <v>86</v>
      </c>
    </row>
    <row r="51" spans="2:13" ht="15.75">
      <c r="B51" s="98"/>
      <c r="C51" s="530" t="s">
        <v>131</v>
      </c>
      <c r="D51" s="525"/>
      <c r="E51" s="531"/>
      <c r="F51" s="531"/>
      <c r="G51" s="532"/>
      <c r="H51" s="532"/>
      <c r="I51" s="531"/>
      <c r="J51" s="533"/>
      <c r="K51" s="533"/>
      <c r="L51" s="533"/>
      <c r="M51" s="533"/>
    </row>
    <row r="52" spans="1:13" ht="15.75">
      <c r="A52" s="164">
        <v>3</v>
      </c>
      <c r="B52" s="96" t="s">
        <v>31</v>
      </c>
      <c r="C52" s="98"/>
      <c r="D52" s="98"/>
      <c r="E52" s="167"/>
      <c r="F52" s="167"/>
      <c r="G52" s="167"/>
      <c r="H52" s="167"/>
      <c r="I52" s="167"/>
      <c r="J52" s="167"/>
      <c r="K52" s="167"/>
      <c r="L52" s="167"/>
      <c r="M52" s="167"/>
    </row>
    <row r="53" spans="2:13" ht="15.75">
      <c r="B53" s="98"/>
      <c r="C53" s="1002" t="s">
        <v>233</v>
      </c>
      <c r="D53" s="534" t="s">
        <v>1137</v>
      </c>
      <c r="E53" s="442" t="s">
        <v>1138</v>
      </c>
      <c r="F53" s="442">
        <v>90</v>
      </c>
      <c r="G53" s="442">
        <v>100</v>
      </c>
      <c r="H53" s="442">
        <v>308</v>
      </c>
      <c r="I53" s="442">
        <v>100</v>
      </c>
      <c r="J53" s="441">
        <v>726</v>
      </c>
      <c r="K53" s="535">
        <v>3.194</v>
      </c>
      <c r="L53" s="441">
        <v>4.8</v>
      </c>
      <c r="M53" s="441">
        <v>95.5</v>
      </c>
    </row>
    <row r="54" spans="2:13" ht="15.75">
      <c r="B54" s="98"/>
      <c r="C54" s="1002"/>
      <c r="D54" s="394" t="s">
        <v>1139</v>
      </c>
      <c r="E54" s="1001" t="s">
        <v>1140</v>
      </c>
      <c r="F54" s="1001"/>
      <c r="G54" s="442">
        <v>100</v>
      </c>
      <c r="H54" s="442">
        <v>566</v>
      </c>
      <c r="I54" s="442">
        <v>100</v>
      </c>
      <c r="J54" s="441">
        <v>948</v>
      </c>
      <c r="K54" s="535">
        <v>948</v>
      </c>
      <c r="L54" s="441">
        <v>4</v>
      </c>
      <c r="M54" s="441">
        <v>90</v>
      </c>
    </row>
    <row r="55" spans="2:13" ht="15.75">
      <c r="B55" s="98"/>
      <c r="C55" s="1002"/>
      <c r="D55" s="534" t="s">
        <v>1141</v>
      </c>
      <c r="E55" s="1001" t="s">
        <v>1140</v>
      </c>
      <c r="F55" s="1001"/>
      <c r="G55" s="442">
        <v>100</v>
      </c>
      <c r="H55" s="442">
        <v>384</v>
      </c>
      <c r="I55" s="442">
        <v>100</v>
      </c>
      <c r="J55" s="441">
        <v>971</v>
      </c>
      <c r="K55" s="535">
        <v>971</v>
      </c>
      <c r="L55" s="441">
        <v>4.3</v>
      </c>
      <c r="M55" s="441">
        <v>99.1</v>
      </c>
    </row>
    <row r="56" spans="2:13" ht="15.75">
      <c r="B56" s="98"/>
      <c r="C56" s="1002" t="s">
        <v>234</v>
      </c>
      <c r="D56" s="394" t="s">
        <v>1142</v>
      </c>
      <c r="E56" s="442">
        <v>70</v>
      </c>
      <c r="F56" s="442">
        <v>80</v>
      </c>
      <c r="G56" s="442">
        <v>75</v>
      </c>
      <c r="H56" s="442">
        <v>555</v>
      </c>
      <c r="I56" s="442">
        <v>100</v>
      </c>
      <c r="J56" s="441">
        <v>698</v>
      </c>
      <c r="K56" s="535">
        <v>1.589</v>
      </c>
      <c r="L56" s="441">
        <v>4.6</v>
      </c>
      <c r="M56" s="441">
        <v>96.5</v>
      </c>
    </row>
    <row r="57" spans="2:13" ht="15.75">
      <c r="B57" s="98"/>
      <c r="C57" s="1002"/>
      <c r="D57" s="534" t="s">
        <v>1143</v>
      </c>
      <c r="E57" s="442">
        <v>70</v>
      </c>
      <c r="F57" s="442">
        <v>80</v>
      </c>
      <c r="G57" s="442">
        <v>100</v>
      </c>
      <c r="H57" s="442">
        <v>222</v>
      </c>
      <c r="I57" s="442">
        <v>100</v>
      </c>
      <c r="J57" s="441">
        <v>721</v>
      </c>
      <c r="K57" s="535">
        <v>3.009</v>
      </c>
      <c r="L57" s="441" t="s">
        <v>1023</v>
      </c>
      <c r="M57" s="441">
        <v>100</v>
      </c>
    </row>
    <row r="58" spans="2:13" ht="15.75">
      <c r="B58" s="98"/>
      <c r="C58" s="1002"/>
      <c r="D58" s="394" t="s">
        <v>231</v>
      </c>
      <c r="E58" s="1001" t="s">
        <v>1144</v>
      </c>
      <c r="F58" s="1001"/>
      <c r="G58" s="442">
        <v>100</v>
      </c>
      <c r="H58" s="442">
        <v>363</v>
      </c>
      <c r="I58" s="442">
        <v>100</v>
      </c>
      <c r="J58" s="441">
        <v>626</v>
      </c>
      <c r="K58" s="535">
        <v>626</v>
      </c>
      <c r="L58" s="441">
        <v>2.8</v>
      </c>
      <c r="M58" s="441">
        <v>92</v>
      </c>
    </row>
    <row r="59" spans="2:13" ht="15.75">
      <c r="B59" s="98"/>
      <c r="C59" s="1002" t="s">
        <v>236</v>
      </c>
      <c r="D59" s="534" t="s">
        <v>1145</v>
      </c>
      <c r="E59" s="1001" t="s">
        <v>1144</v>
      </c>
      <c r="F59" s="1001"/>
      <c r="G59" s="442" t="s">
        <v>1146</v>
      </c>
      <c r="H59" s="442" t="s">
        <v>1147</v>
      </c>
      <c r="I59" s="442">
        <v>100</v>
      </c>
      <c r="J59" s="441">
        <v>694</v>
      </c>
      <c r="K59" s="535">
        <v>674</v>
      </c>
      <c r="L59" s="441">
        <v>2.9</v>
      </c>
      <c r="M59" s="441">
        <v>94.8</v>
      </c>
    </row>
    <row r="60" spans="2:13" ht="15.75">
      <c r="B60" s="98"/>
      <c r="C60" s="1002"/>
      <c r="D60" s="534" t="s">
        <v>1148</v>
      </c>
      <c r="E60" s="442">
        <v>70</v>
      </c>
      <c r="F60" s="442">
        <v>80</v>
      </c>
      <c r="G60" s="442" t="s">
        <v>1149</v>
      </c>
      <c r="H60" s="442" t="s">
        <v>1150</v>
      </c>
      <c r="I60" s="442" t="s">
        <v>1149</v>
      </c>
      <c r="J60" s="441">
        <v>980</v>
      </c>
      <c r="K60" s="536">
        <v>3850</v>
      </c>
      <c r="L60" s="441">
        <v>10</v>
      </c>
      <c r="M60" s="441">
        <v>93</v>
      </c>
    </row>
    <row r="61" spans="2:13" ht="15.75">
      <c r="B61" s="98"/>
      <c r="C61" s="1002"/>
      <c r="D61" s="534" t="s">
        <v>1151</v>
      </c>
      <c r="E61" s="442">
        <v>75</v>
      </c>
      <c r="F61" s="442">
        <v>90</v>
      </c>
      <c r="G61" s="442">
        <v>100</v>
      </c>
      <c r="H61" s="442">
        <v>382</v>
      </c>
      <c r="I61" s="442">
        <v>100</v>
      </c>
      <c r="J61" s="441">
        <v>776</v>
      </c>
      <c r="K61" s="535">
        <v>3046</v>
      </c>
      <c r="L61" s="441">
        <v>25</v>
      </c>
      <c r="M61" s="441">
        <v>85</v>
      </c>
    </row>
    <row r="62" spans="2:13" ht="15.75">
      <c r="B62" s="98"/>
      <c r="C62" s="1002" t="s">
        <v>1152</v>
      </c>
      <c r="D62" s="534" t="s">
        <v>1153</v>
      </c>
      <c r="E62" s="442">
        <v>70</v>
      </c>
      <c r="F62" s="442">
        <v>85</v>
      </c>
      <c r="G62" s="442">
        <v>100</v>
      </c>
      <c r="H62" s="442">
        <v>481</v>
      </c>
      <c r="I62" s="442">
        <v>100</v>
      </c>
      <c r="J62" s="441">
        <v>759</v>
      </c>
      <c r="K62" s="535">
        <v>3.104</v>
      </c>
      <c r="L62" s="441">
        <v>9.4</v>
      </c>
      <c r="M62" s="441">
        <v>91</v>
      </c>
    </row>
    <row r="63" spans="2:13" ht="15.75">
      <c r="B63" s="98"/>
      <c r="C63" s="1002"/>
      <c r="D63" s="534" t="s">
        <v>1154</v>
      </c>
      <c r="E63" s="442">
        <v>71</v>
      </c>
      <c r="F63" s="442">
        <v>85</v>
      </c>
      <c r="G63" s="442">
        <v>60</v>
      </c>
      <c r="H63" s="442">
        <v>398</v>
      </c>
      <c r="I63" s="442">
        <v>100</v>
      </c>
      <c r="J63" s="441">
        <v>892</v>
      </c>
      <c r="K63" s="535">
        <v>3.149</v>
      </c>
      <c r="L63" s="441">
        <v>9.5</v>
      </c>
      <c r="M63" s="441">
        <v>95</v>
      </c>
    </row>
    <row r="64" spans="2:13" ht="15.75">
      <c r="B64" s="98"/>
      <c r="C64" s="1002" t="s">
        <v>1155</v>
      </c>
      <c r="D64" s="534" t="s">
        <v>1156</v>
      </c>
      <c r="E64" s="1001" t="s">
        <v>1144</v>
      </c>
      <c r="F64" s="1001"/>
      <c r="G64" s="442">
        <v>100</v>
      </c>
      <c r="H64" s="442">
        <v>263</v>
      </c>
      <c r="I64" s="442">
        <v>263</v>
      </c>
      <c r="J64" s="441">
        <v>373</v>
      </c>
      <c r="K64" s="535">
        <v>373</v>
      </c>
      <c r="L64" s="441">
        <v>13.4</v>
      </c>
      <c r="M64" s="441">
        <v>98</v>
      </c>
    </row>
    <row r="65" spans="2:13" ht="15.75">
      <c r="B65" s="98"/>
      <c r="C65" s="1002"/>
      <c r="D65" s="534" t="s">
        <v>1157</v>
      </c>
      <c r="E65" s="442">
        <v>70</v>
      </c>
      <c r="F65" s="442">
        <v>85</v>
      </c>
      <c r="G65" s="442" t="s">
        <v>1149</v>
      </c>
      <c r="H65" s="442">
        <v>251</v>
      </c>
      <c r="I65" s="442" t="s">
        <v>1149</v>
      </c>
      <c r="J65" s="441">
        <v>525</v>
      </c>
      <c r="K65" s="535">
        <v>2.158</v>
      </c>
      <c r="L65" s="441">
        <v>2.3</v>
      </c>
      <c r="M65" s="441">
        <v>92.5</v>
      </c>
    </row>
    <row r="66" spans="2:13" ht="15.75">
      <c r="B66" s="98"/>
      <c r="C66" s="1002"/>
      <c r="D66" s="534" t="s">
        <v>1158</v>
      </c>
      <c r="E66" s="442">
        <v>70</v>
      </c>
      <c r="F66" s="442">
        <v>80</v>
      </c>
      <c r="G66" s="442">
        <v>75</v>
      </c>
      <c r="H66" s="442">
        <v>308</v>
      </c>
      <c r="I66" s="442">
        <v>100</v>
      </c>
      <c r="J66" s="441">
        <v>365</v>
      </c>
      <c r="K66" s="535">
        <v>1.298</v>
      </c>
      <c r="L66" s="441">
        <v>1.2</v>
      </c>
      <c r="M66" s="441">
        <v>90</v>
      </c>
    </row>
    <row r="67" spans="2:13" ht="15.75">
      <c r="B67" s="98"/>
      <c r="C67" s="1002"/>
      <c r="D67" s="534" t="s">
        <v>1159</v>
      </c>
      <c r="E67" s="442">
        <v>73</v>
      </c>
      <c r="F67" s="442">
        <v>85</v>
      </c>
      <c r="G67" s="442">
        <v>80</v>
      </c>
      <c r="H67" s="442">
        <v>471</v>
      </c>
      <c r="I67" s="442">
        <v>100</v>
      </c>
      <c r="J67" s="441">
        <v>625</v>
      </c>
      <c r="K67" s="535">
        <v>2.183</v>
      </c>
      <c r="L67" s="441">
        <v>11</v>
      </c>
      <c r="M67" s="441">
        <v>90</v>
      </c>
    </row>
    <row r="68" spans="2:13" ht="15.75">
      <c r="B68" s="98"/>
      <c r="C68" s="394" t="s">
        <v>1160</v>
      </c>
      <c r="D68" s="394" t="s">
        <v>232</v>
      </c>
      <c r="E68" s="1001" t="s">
        <v>1144</v>
      </c>
      <c r="F68" s="1001"/>
      <c r="G68" s="442">
        <v>100</v>
      </c>
      <c r="H68" s="442">
        <v>297</v>
      </c>
      <c r="I68" s="442">
        <v>297</v>
      </c>
      <c r="J68" s="441">
        <v>538</v>
      </c>
      <c r="K68" s="535">
        <v>538</v>
      </c>
      <c r="L68" s="441">
        <v>22.2</v>
      </c>
      <c r="M68" s="441">
        <v>96</v>
      </c>
    </row>
    <row r="69" spans="2:13" ht="15.75">
      <c r="B69" s="98"/>
      <c r="C69" s="394"/>
      <c r="D69" s="394" t="s">
        <v>1161</v>
      </c>
      <c r="E69" s="442">
        <v>75</v>
      </c>
      <c r="F69" s="442">
        <v>90</v>
      </c>
      <c r="G69" s="442">
        <v>100</v>
      </c>
      <c r="H69" s="442">
        <v>191</v>
      </c>
      <c r="I69" s="442">
        <v>100</v>
      </c>
      <c r="J69" s="441">
        <v>495</v>
      </c>
      <c r="K69" s="535">
        <v>1.955</v>
      </c>
      <c r="L69" s="441">
        <v>15.8</v>
      </c>
      <c r="M69" s="441" t="s">
        <v>1162</v>
      </c>
    </row>
    <row r="70" spans="2:13" ht="15.75">
      <c r="B70" s="98"/>
      <c r="C70" s="394" t="s">
        <v>1163</v>
      </c>
      <c r="D70" s="394" t="s">
        <v>1164</v>
      </c>
      <c r="E70" s="442">
        <v>70</v>
      </c>
      <c r="F70" s="442">
        <v>85</v>
      </c>
      <c r="G70" s="442">
        <v>100</v>
      </c>
      <c r="H70" s="442">
        <v>762</v>
      </c>
      <c r="I70" s="442">
        <v>100</v>
      </c>
      <c r="J70" s="441">
        <v>935</v>
      </c>
      <c r="K70" s="535">
        <v>3.194</v>
      </c>
      <c r="L70" s="441">
        <v>18.2</v>
      </c>
      <c r="M70" s="441">
        <v>92</v>
      </c>
    </row>
    <row r="71" spans="2:13" ht="15.75">
      <c r="B71" s="98"/>
      <c r="C71" s="530" t="s">
        <v>131</v>
      </c>
      <c r="D71" s="525"/>
      <c r="E71" s="531"/>
      <c r="F71" s="531"/>
      <c r="G71" s="531"/>
      <c r="H71" s="531"/>
      <c r="I71" s="531"/>
      <c r="J71" s="533">
        <v>12.647</v>
      </c>
      <c r="K71" s="537">
        <v>32.013</v>
      </c>
      <c r="L71" s="533" t="s">
        <v>1165</v>
      </c>
      <c r="M71" s="441" t="s">
        <v>1166</v>
      </c>
    </row>
    <row r="72" spans="1:13" ht="15.75">
      <c r="A72" s="164">
        <v>4</v>
      </c>
      <c r="B72" s="96" t="s">
        <v>32</v>
      </c>
      <c r="C72" s="98"/>
      <c r="D72" s="98"/>
      <c r="E72" s="167"/>
      <c r="F72" s="167"/>
      <c r="G72" s="167"/>
      <c r="H72" s="167"/>
      <c r="I72" s="167"/>
      <c r="J72" s="167"/>
      <c r="K72" s="167"/>
      <c r="L72" s="167"/>
      <c r="M72" s="167"/>
    </row>
    <row r="73" spans="2:13" ht="15.75">
      <c r="B73" s="96"/>
      <c r="C73" s="385" t="s">
        <v>1222</v>
      </c>
      <c r="D73" s="386" t="s">
        <v>1223</v>
      </c>
      <c r="E73" s="387">
        <v>70</v>
      </c>
      <c r="F73" s="538">
        <v>80</v>
      </c>
      <c r="G73" s="388">
        <v>100</v>
      </c>
      <c r="H73" s="389">
        <v>1066</v>
      </c>
      <c r="I73" s="390">
        <v>100</v>
      </c>
      <c r="J73" s="391">
        <v>1134</v>
      </c>
      <c r="K73" s="391">
        <v>4429</v>
      </c>
      <c r="L73" s="392">
        <f>(210/J73)*100</f>
        <v>18.51851851851852</v>
      </c>
      <c r="M73" s="392">
        <f>(473/J73)*100</f>
        <v>41.710758377425044</v>
      </c>
    </row>
    <row r="74" spans="2:13" ht="15.75">
      <c r="B74" s="98"/>
      <c r="C74" s="385" t="s">
        <v>1224</v>
      </c>
      <c r="D74" s="386" t="s">
        <v>1225</v>
      </c>
      <c r="E74" s="387">
        <v>70</v>
      </c>
      <c r="F74" s="538">
        <v>80</v>
      </c>
      <c r="G74" s="388">
        <v>100</v>
      </c>
      <c r="H74" s="389">
        <v>1105</v>
      </c>
      <c r="I74" s="390">
        <v>100</v>
      </c>
      <c r="J74" s="393">
        <v>1221</v>
      </c>
      <c r="K74" s="393">
        <v>5321</v>
      </c>
      <c r="L74" s="392">
        <f>(161/J74)*100</f>
        <v>13.185913185913186</v>
      </c>
      <c r="M74" s="392">
        <f>(857/J74)*100</f>
        <v>70.18837018837019</v>
      </c>
    </row>
    <row r="75" spans="2:13" ht="15.75">
      <c r="B75" s="98"/>
      <c r="C75" s="1006" t="s">
        <v>1226</v>
      </c>
      <c r="D75" s="386" t="s">
        <v>1227</v>
      </c>
      <c r="E75" s="387">
        <v>70</v>
      </c>
      <c r="F75" s="538">
        <v>80</v>
      </c>
      <c r="G75" s="388">
        <v>100</v>
      </c>
      <c r="H75" s="389">
        <v>1156</v>
      </c>
      <c r="I75" s="390">
        <v>100</v>
      </c>
      <c r="J75" s="391">
        <v>1538</v>
      </c>
      <c r="K75" s="391">
        <v>6155</v>
      </c>
      <c r="L75" s="392">
        <f>(202/J75)*100</f>
        <v>13.133940182054616</v>
      </c>
      <c r="M75" s="392">
        <f>(1068/J75)*100</f>
        <v>69.4408322496749</v>
      </c>
    </row>
    <row r="76" spans="2:13" ht="15.75">
      <c r="B76" s="98"/>
      <c r="C76" s="1006"/>
      <c r="D76" s="386" t="s">
        <v>239</v>
      </c>
      <c r="E76" s="387">
        <v>70</v>
      </c>
      <c r="F76" s="538">
        <v>90</v>
      </c>
      <c r="G76" s="388">
        <v>100</v>
      </c>
      <c r="H76" s="389">
        <v>906</v>
      </c>
      <c r="I76" s="390">
        <v>100</v>
      </c>
      <c r="J76" s="391">
        <v>1426</v>
      </c>
      <c r="K76" s="391">
        <v>5417</v>
      </c>
      <c r="L76" s="392">
        <v>14.6</v>
      </c>
      <c r="M76" s="392">
        <v>63.5</v>
      </c>
    </row>
    <row r="77" spans="2:13" ht="15.75">
      <c r="B77" s="98"/>
      <c r="C77" s="385" t="s">
        <v>1228</v>
      </c>
      <c r="D77" s="386" t="s">
        <v>1229</v>
      </c>
      <c r="E77" s="387">
        <v>70</v>
      </c>
      <c r="F77" s="538">
        <v>80</v>
      </c>
      <c r="G77" s="388">
        <v>100</v>
      </c>
      <c r="H77" s="389">
        <v>1354</v>
      </c>
      <c r="I77" s="390">
        <v>100</v>
      </c>
      <c r="J77" s="391">
        <v>1859</v>
      </c>
      <c r="K77" s="391">
        <v>7338</v>
      </c>
      <c r="L77" s="392">
        <f>(416/J77)*100</f>
        <v>22.377622377622377</v>
      </c>
      <c r="M77" s="392">
        <f>(1334/J77)*100</f>
        <v>71.75901022054867</v>
      </c>
    </row>
    <row r="78" spans="2:13" ht="15.75">
      <c r="B78" s="98"/>
      <c r="C78" s="1007" t="s">
        <v>1230</v>
      </c>
      <c r="D78" s="394" t="s">
        <v>1231</v>
      </c>
      <c r="E78" s="387">
        <v>70</v>
      </c>
      <c r="F78" s="538">
        <v>80</v>
      </c>
      <c r="G78" s="388">
        <v>100</v>
      </c>
      <c r="H78" s="389">
        <v>1405</v>
      </c>
      <c r="I78" s="390">
        <v>100</v>
      </c>
      <c r="J78" s="391">
        <v>1943</v>
      </c>
      <c r="K78" s="391">
        <v>6641</v>
      </c>
      <c r="L78" s="539">
        <v>12.1</v>
      </c>
      <c r="M78" s="539">
        <v>47.8</v>
      </c>
    </row>
    <row r="79" spans="2:13" ht="15.75">
      <c r="B79" s="98"/>
      <c r="C79" s="1007"/>
      <c r="D79" s="394" t="s">
        <v>238</v>
      </c>
      <c r="E79" s="387">
        <v>70</v>
      </c>
      <c r="F79" s="538">
        <v>90</v>
      </c>
      <c r="G79" s="388">
        <v>100</v>
      </c>
      <c r="H79" s="389">
        <v>1065</v>
      </c>
      <c r="I79" s="390">
        <v>100</v>
      </c>
      <c r="J79" s="391">
        <v>1640</v>
      </c>
      <c r="K79" s="391">
        <v>7011</v>
      </c>
      <c r="L79" s="539">
        <v>11.7</v>
      </c>
      <c r="M79" s="539">
        <v>69.4</v>
      </c>
    </row>
    <row r="80" spans="2:13" ht="15.75">
      <c r="B80" s="98"/>
      <c r="C80" s="395" t="s">
        <v>62</v>
      </c>
      <c r="D80" s="488"/>
      <c r="E80" s="439"/>
      <c r="F80" s="445"/>
      <c r="G80" s="396"/>
      <c r="H80" s="540">
        <f>SUM(H73:H79)</f>
        <v>8057</v>
      </c>
      <c r="I80" s="540"/>
      <c r="J80" s="540">
        <f>SUM(J73:J79)</f>
        <v>10761</v>
      </c>
      <c r="K80" s="540">
        <f>SUM(K73:K79)</f>
        <v>42312</v>
      </c>
      <c r="L80" s="541"/>
      <c r="M80" s="397"/>
    </row>
    <row r="81" spans="1:13" ht="15.75">
      <c r="A81" s="164">
        <v>5</v>
      </c>
      <c r="B81" s="96" t="s">
        <v>33</v>
      </c>
      <c r="C81" s="98"/>
      <c r="D81" s="98"/>
      <c r="E81" s="167"/>
      <c r="F81" s="167"/>
      <c r="G81" s="167"/>
      <c r="H81" s="167"/>
      <c r="I81" s="167"/>
      <c r="J81" s="167"/>
      <c r="K81" s="167"/>
      <c r="L81" s="167"/>
      <c r="M81" s="167"/>
    </row>
    <row r="82" spans="2:13" ht="15.75">
      <c r="B82" s="98"/>
      <c r="C82" s="1005" t="s">
        <v>1264</v>
      </c>
      <c r="D82" s="1005"/>
      <c r="E82" s="1005"/>
      <c r="F82" s="1005"/>
      <c r="G82" s="1005"/>
      <c r="H82" s="1005"/>
      <c r="I82" s="1005"/>
      <c r="J82" s="1005"/>
      <c r="K82" s="1005"/>
      <c r="L82" s="1005"/>
      <c r="M82" s="1005"/>
    </row>
    <row r="83" spans="2:13" ht="15.75">
      <c r="B83" s="98"/>
      <c r="C83" s="415" t="s">
        <v>240</v>
      </c>
      <c r="D83" s="389" t="s">
        <v>250</v>
      </c>
      <c r="E83" s="389">
        <v>75</v>
      </c>
      <c r="F83" s="389">
        <v>83</v>
      </c>
      <c r="G83" s="389">
        <v>100</v>
      </c>
      <c r="H83" s="389">
        <v>927</v>
      </c>
      <c r="I83" s="389">
        <v>100</v>
      </c>
      <c r="J83" s="389">
        <v>1300</v>
      </c>
      <c r="K83" s="389">
        <v>4487</v>
      </c>
      <c r="L83" s="389">
        <v>14.9</v>
      </c>
      <c r="M83" s="389">
        <v>2.46</v>
      </c>
    </row>
    <row r="84" spans="2:13" ht="15.75">
      <c r="B84" s="98"/>
      <c r="C84" s="415"/>
      <c r="D84" s="389" t="s">
        <v>1265</v>
      </c>
      <c r="E84" s="389">
        <v>82.7</v>
      </c>
      <c r="F84" s="389">
        <v>86.7</v>
      </c>
      <c r="G84" s="389">
        <v>100</v>
      </c>
      <c r="H84" s="389">
        <v>753</v>
      </c>
      <c r="I84" s="389">
        <v>100</v>
      </c>
      <c r="J84" s="389">
        <v>1307</v>
      </c>
      <c r="K84" s="389">
        <v>5067</v>
      </c>
      <c r="L84" s="389">
        <v>20.2</v>
      </c>
      <c r="M84" s="389">
        <v>3.7</v>
      </c>
    </row>
    <row r="85" spans="2:13" ht="15.75">
      <c r="B85" s="98"/>
      <c r="C85" s="415"/>
      <c r="D85" s="389" t="s">
        <v>244</v>
      </c>
      <c r="E85" s="389">
        <v>88</v>
      </c>
      <c r="F85" s="389">
        <v>89</v>
      </c>
      <c r="G85" s="389">
        <v>100</v>
      </c>
      <c r="H85" s="389">
        <v>844</v>
      </c>
      <c r="I85" s="389">
        <v>100</v>
      </c>
      <c r="J85" s="389">
        <v>1116</v>
      </c>
      <c r="K85" s="389">
        <v>4723</v>
      </c>
      <c r="L85" s="389">
        <v>15</v>
      </c>
      <c r="M85" s="389">
        <v>6.36</v>
      </c>
    </row>
    <row r="86" spans="2:13" ht="15.75">
      <c r="B86" s="98"/>
      <c r="C86" s="415" t="s">
        <v>1266</v>
      </c>
      <c r="D86" s="389" t="s">
        <v>1267</v>
      </c>
      <c r="E86" s="389">
        <v>84</v>
      </c>
      <c r="F86" s="389">
        <v>81</v>
      </c>
      <c r="G86" s="389">
        <v>100</v>
      </c>
      <c r="H86" s="389">
        <v>1521</v>
      </c>
      <c r="I86" s="389">
        <v>100</v>
      </c>
      <c r="J86" s="389">
        <v>927</v>
      </c>
      <c r="K86" s="389">
        <v>3162</v>
      </c>
      <c r="L86" s="389">
        <v>11</v>
      </c>
      <c r="M86" s="389">
        <v>0</v>
      </c>
    </row>
    <row r="87" spans="2:13" ht="15.75">
      <c r="B87" s="98"/>
      <c r="C87" s="415"/>
      <c r="D87" s="389" t="s">
        <v>1268</v>
      </c>
      <c r="E87" s="389">
        <v>87</v>
      </c>
      <c r="F87" s="389">
        <v>86</v>
      </c>
      <c r="G87" s="389">
        <v>100</v>
      </c>
      <c r="H87" s="389">
        <v>5712</v>
      </c>
      <c r="I87" s="389">
        <v>100</v>
      </c>
      <c r="J87" s="389">
        <v>2467</v>
      </c>
      <c r="K87" s="389">
        <v>12087</v>
      </c>
      <c r="L87" s="389">
        <v>6.76</v>
      </c>
      <c r="M87" s="389">
        <v>0</v>
      </c>
    </row>
    <row r="88" spans="2:13" ht="15.75">
      <c r="B88" s="98"/>
      <c r="C88" s="415"/>
      <c r="D88" s="415" t="s">
        <v>62</v>
      </c>
      <c r="E88" s="389">
        <f>SUM(E83:E87)/5</f>
        <v>83.34</v>
      </c>
      <c r="F88" s="389">
        <f>SUM(F83:F87)/5</f>
        <v>85.14</v>
      </c>
      <c r="G88" s="389">
        <f>SUM(G83:G87)/5</f>
        <v>100</v>
      </c>
      <c r="H88" s="389">
        <f>SUM(H83:H87)</f>
        <v>9757</v>
      </c>
      <c r="I88" s="389">
        <v>100</v>
      </c>
      <c r="J88" s="389">
        <f>SUM(J83:J87)</f>
        <v>7117</v>
      </c>
      <c r="K88" s="389">
        <f>SUM(K83:K87)</f>
        <v>29526</v>
      </c>
      <c r="L88" s="389">
        <f>SUM(L83:L87)/5</f>
        <v>13.572</v>
      </c>
      <c r="M88" s="389">
        <f>SUM(M83:M87)/5</f>
        <v>2.504</v>
      </c>
    </row>
    <row r="89" spans="2:13" ht="15.75">
      <c r="B89" s="98"/>
      <c r="C89" s="1005" t="s">
        <v>1269</v>
      </c>
      <c r="D89" s="1005"/>
      <c r="E89" s="1005"/>
      <c r="F89" s="1005"/>
      <c r="G89" s="1005"/>
      <c r="H89" s="1005"/>
      <c r="I89" s="1005"/>
      <c r="J89" s="1005"/>
      <c r="K89" s="1005"/>
      <c r="L89" s="1005"/>
      <c r="M89" s="1005"/>
    </row>
    <row r="90" spans="2:13" ht="15.75">
      <c r="B90" s="98"/>
      <c r="C90" s="415" t="s">
        <v>251</v>
      </c>
      <c r="D90" s="542" t="s">
        <v>1270</v>
      </c>
      <c r="E90" s="407">
        <v>72</v>
      </c>
      <c r="F90" s="93">
        <v>84.3</v>
      </c>
      <c r="G90" s="389">
        <v>100</v>
      </c>
      <c r="H90" s="389">
        <v>1003</v>
      </c>
      <c r="I90" s="389">
        <v>100</v>
      </c>
      <c r="J90" s="409">
        <v>2115</v>
      </c>
      <c r="K90" s="416">
        <v>7933</v>
      </c>
      <c r="L90" s="389">
        <v>20.5</v>
      </c>
      <c r="M90" s="389">
        <v>6.9</v>
      </c>
    </row>
    <row r="91" spans="2:13" ht="15.75">
      <c r="B91" s="98"/>
      <c r="C91" s="415"/>
      <c r="D91" s="542" t="s">
        <v>1271</v>
      </c>
      <c r="E91" s="407">
        <v>98.4</v>
      </c>
      <c r="F91" s="407">
        <v>98.4</v>
      </c>
      <c r="G91" s="389">
        <v>100</v>
      </c>
      <c r="H91" s="389">
        <v>911</v>
      </c>
      <c r="I91" s="389">
        <v>100</v>
      </c>
      <c r="J91" s="409">
        <v>2051</v>
      </c>
      <c r="K91" s="416">
        <v>8176</v>
      </c>
      <c r="L91" s="389">
        <v>15.5</v>
      </c>
      <c r="M91" s="389">
        <v>4.7</v>
      </c>
    </row>
    <row r="92" spans="2:13" ht="15.75">
      <c r="B92" s="98"/>
      <c r="C92" s="415"/>
      <c r="D92" s="542" t="s">
        <v>1272</v>
      </c>
      <c r="E92" s="407">
        <v>81</v>
      </c>
      <c r="F92" s="407">
        <v>81</v>
      </c>
      <c r="G92" s="389">
        <v>100</v>
      </c>
      <c r="H92" s="389">
        <v>1544</v>
      </c>
      <c r="I92" s="389">
        <v>100</v>
      </c>
      <c r="J92" s="409">
        <v>2004</v>
      </c>
      <c r="K92" s="416">
        <v>8203</v>
      </c>
      <c r="L92" s="389">
        <v>16.3</v>
      </c>
      <c r="M92" s="389">
        <v>0</v>
      </c>
    </row>
    <row r="93" spans="2:13" ht="15.75">
      <c r="B93" s="98"/>
      <c r="C93" s="415"/>
      <c r="D93" s="542" t="s">
        <v>1273</v>
      </c>
      <c r="E93" s="407">
        <v>88.8</v>
      </c>
      <c r="F93" s="407">
        <v>88.8</v>
      </c>
      <c r="G93" s="389">
        <v>100</v>
      </c>
      <c r="H93" s="389">
        <v>1056</v>
      </c>
      <c r="I93" s="389">
        <v>100</v>
      </c>
      <c r="J93" s="409">
        <v>1552</v>
      </c>
      <c r="K93" s="416">
        <v>5905</v>
      </c>
      <c r="L93" s="389">
        <v>10.1</v>
      </c>
      <c r="M93" s="389">
        <v>4.1</v>
      </c>
    </row>
    <row r="94" spans="2:13" ht="15.75">
      <c r="B94" s="98"/>
      <c r="C94" s="415"/>
      <c r="D94" s="543" t="s">
        <v>252</v>
      </c>
      <c r="E94" s="407">
        <v>82.44</v>
      </c>
      <c r="F94" s="407">
        <v>90.5</v>
      </c>
      <c r="G94" s="389">
        <v>100</v>
      </c>
      <c r="H94" s="389">
        <v>1272</v>
      </c>
      <c r="I94" s="389">
        <v>100</v>
      </c>
      <c r="J94" s="409">
        <v>1868</v>
      </c>
      <c r="K94" s="416">
        <v>7657</v>
      </c>
      <c r="L94" s="389">
        <v>3.87</v>
      </c>
      <c r="M94" s="389">
        <v>0</v>
      </c>
    </row>
    <row r="95" spans="2:13" ht="15.75">
      <c r="B95" s="98"/>
      <c r="C95" s="415"/>
      <c r="D95" s="543" t="s">
        <v>256</v>
      </c>
      <c r="E95" s="407">
        <v>76.11</v>
      </c>
      <c r="F95" s="407">
        <v>86.5</v>
      </c>
      <c r="G95" s="389">
        <v>100</v>
      </c>
      <c r="H95" s="389">
        <v>1332</v>
      </c>
      <c r="I95" s="389">
        <v>100</v>
      </c>
      <c r="J95" s="409">
        <v>1917</v>
      </c>
      <c r="K95" s="416">
        <v>8184</v>
      </c>
      <c r="L95" s="389">
        <v>3.3</v>
      </c>
      <c r="M95" s="389">
        <v>0</v>
      </c>
    </row>
    <row r="96" spans="2:13" ht="15.75">
      <c r="B96" s="98"/>
      <c r="C96" s="415"/>
      <c r="D96" s="543" t="s">
        <v>255</v>
      </c>
      <c r="E96" s="407">
        <v>85.64</v>
      </c>
      <c r="F96" s="407">
        <v>86</v>
      </c>
      <c r="G96" s="389">
        <v>100</v>
      </c>
      <c r="H96" s="389">
        <v>2185</v>
      </c>
      <c r="I96" s="389">
        <v>100</v>
      </c>
      <c r="J96" s="409">
        <v>3259</v>
      </c>
      <c r="K96" s="416">
        <v>15825</v>
      </c>
      <c r="L96" s="389">
        <v>30.3</v>
      </c>
      <c r="M96" s="389">
        <v>0</v>
      </c>
    </row>
    <row r="97" spans="2:13" ht="15.75">
      <c r="B97" s="98"/>
      <c r="C97" s="544"/>
      <c r="D97" s="543" t="s">
        <v>254</v>
      </c>
      <c r="E97" s="407">
        <v>76.19</v>
      </c>
      <c r="F97" s="407">
        <v>88</v>
      </c>
      <c r="G97" s="389">
        <v>100</v>
      </c>
      <c r="H97" s="389">
        <v>1698</v>
      </c>
      <c r="I97" s="389">
        <v>100</v>
      </c>
      <c r="J97" s="409">
        <v>1865</v>
      </c>
      <c r="K97" s="416">
        <v>7780</v>
      </c>
      <c r="L97" s="408">
        <v>17.1</v>
      </c>
      <c r="M97" s="408">
        <v>0</v>
      </c>
    </row>
    <row r="98" spans="2:13" ht="15.75">
      <c r="B98" s="98"/>
      <c r="C98" s="544"/>
      <c r="D98" s="543" t="s">
        <v>253</v>
      </c>
      <c r="E98" s="407">
        <v>85.43</v>
      </c>
      <c r="F98" s="407">
        <v>87</v>
      </c>
      <c r="G98" s="389">
        <v>100</v>
      </c>
      <c r="H98" s="389">
        <v>1336</v>
      </c>
      <c r="I98" s="389">
        <v>100</v>
      </c>
      <c r="J98" s="409">
        <v>1640</v>
      </c>
      <c r="K98" s="416">
        <v>7832</v>
      </c>
      <c r="L98" s="408">
        <v>7.6</v>
      </c>
      <c r="M98" s="408">
        <v>0.001</v>
      </c>
    </row>
    <row r="99" spans="2:13" ht="15.75">
      <c r="B99" s="98"/>
      <c r="C99" s="408"/>
      <c r="D99" s="543" t="s">
        <v>1274</v>
      </c>
      <c r="E99" s="407">
        <v>82.55</v>
      </c>
      <c r="F99" s="407">
        <v>85</v>
      </c>
      <c r="G99" s="389">
        <v>100</v>
      </c>
      <c r="H99" s="389">
        <v>1771</v>
      </c>
      <c r="I99" s="389">
        <v>100</v>
      </c>
      <c r="J99" s="409">
        <v>2390</v>
      </c>
      <c r="K99" s="416">
        <v>10131</v>
      </c>
      <c r="L99" s="408">
        <v>17.3</v>
      </c>
      <c r="M99" s="408">
        <v>0</v>
      </c>
    </row>
    <row r="100" spans="2:13" ht="15.75">
      <c r="B100" s="98"/>
      <c r="C100" s="545" t="s">
        <v>1266</v>
      </c>
      <c r="D100" s="543" t="s">
        <v>1275</v>
      </c>
      <c r="E100" s="407">
        <v>85.41</v>
      </c>
      <c r="F100" s="407">
        <v>84.5</v>
      </c>
      <c r="G100" s="389">
        <v>100</v>
      </c>
      <c r="H100" s="408">
        <v>1669</v>
      </c>
      <c r="I100" s="389">
        <v>100</v>
      </c>
      <c r="J100" s="409">
        <v>2145</v>
      </c>
      <c r="K100" s="416">
        <v>11231</v>
      </c>
      <c r="L100" s="410">
        <v>7.27</v>
      </c>
      <c r="M100" s="410">
        <v>0</v>
      </c>
    </row>
    <row r="101" spans="2:13" ht="15.75">
      <c r="B101" s="98"/>
      <c r="C101" s="411"/>
      <c r="D101" s="543" t="s">
        <v>1276</v>
      </c>
      <c r="E101" s="407">
        <v>85.41</v>
      </c>
      <c r="F101" s="407">
        <v>82</v>
      </c>
      <c r="G101" s="389">
        <v>100</v>
      </c>
      <c r="H101" s="408">
        <v>2209</v>
      </c>
      <c r="I101" s="389">
        <v>100</v>
      </c>
      <c r="J101" s="409">
        <v>1926</v>
      </c>
      <c r="K101" s="416">
        <v>9713</v>
      </c>
      <c r="L101" s="410">
        <v>10.74</v>
      </c>
      <c r="M101" s="410">
        <v>0</v>
      </c>
    </row>
    <row r="102" spans="2:13" ht="15.75">
      <c r="B102" s="98"/>
      <c r="C102" s="411"/>
      <c r="D102" s="543" t="s">
        <v>1277</v>
      </c>
      <c r="E102" s="407">
        <v>84.17</v>
      </c>
      <c r="F102" s="407">
        <v>86.5</v>
      </c>
      <c r="G102" s="389">
        <v>100</v>
      </c>
      <c r="H102" s="408">
        <v>2066</v>
      </c>
      <c r="I102" s="389">
        <v>100</v>
      </c>
      <c r="J102" s="409">
        <v>2122</v>
      </c>
      <c r="K102" s="416">
        <v>10856</v>
      </c>
      <c r="L102" s="410">
        <v>9.56</v>
      </c>
      <c r="M102" s="410">
        <v>0</v>
      </c>
    </row>
    <row r="103" spans="2:13" ht="15.75">
      <c r="B103" s="98"/>
      <c r="C103" s="411"/>
      <c r="D103" s="543" t="s">
        <v>1278</v>
      </c>
      <c r="E103" s="407">
        <v>82.01</v>
      </c>
      <c r="F103" s="407">
        <v>86.5</v>
      </c>
      <c r="G103" s="389">
        <v>100</v>
      </c>
      <c r="H103" s="408">
        <v>2274</v>
      </c>
      <c r="I103" s="389">
        <v>100</v>
      </c>
      <c r="J103" s="409">
        <v>2457</v>
      </c>
      <c r="K103" s="416">
        <v>10235</v>
      </c>
      <c r="L103" s="410">
        <v>5.49</v>
      </c>
      <c r="M103" s="410">
        <v>0</v>
      </c>
    </row>
    <row r="104" spans="2:13" ht="15.75">
      <c r="B104" s="98"/>
      <c r="C104" s="411"/>
      <c r="D104" s="389" t="s">
        <v>1279</v>
      </c>
      <c r="E104" s="389">
        <v>83.91</v>
      </c>
      <c r="F104" s="389">
        <v>86.5</v>
      </c>
      <c r="G104" s="389">
        <v>100</v>
      </c>
      <c r="H104" s="408">
        <v>964</v>
      </c>
      <c r="I104" s="389">
        <v>100</v>
      </c>
      <c r="J104" s="416">
        <v>1336</v>
      </c>
      <c r="K104" s="416">
        <v>10476</v>
      </c>
      <c r="L104" s="408">
        <v>17.29</v>
      </c>
      <c r="M104" s="408">
        <v>0</v>
      </c>
    </row>
    <row r="105" spans="2:13" ht="15.75">
      <c r="B105" s="98"/>
      <c r="C105" s="411"/>
      <c r="D105" s="543" t="s">
        <v>1280</v>
      </c>
      <c r="E105" s="407">
        <v>85.2</v>
      </c>
      <c r="F105" s="407">
        <v>84.5</v>
      </c>
      <c r="G105" s="389">
        <v>100</v>
      </c>
      <c r="H105" s="408">
        <v>2487</v>
      </c>
      <c r="I105" s="389">
        <v>100</v>
      </c>
      <c r="J105" s="409">
        <v>2534</v>
      </c>
      <c r="K105" s="416">
        <v>9127</v>
      </c>
      <c r="L105" s="410">
        <v>13.85</v>
      </c>
      <c r="M105" s="410">
        <v>0</v>
      </c>
    </row>
    <row r="106" spans="2:13" ht="15.75">
      <c r="B106" s="98"/>
      <c r="C106" s="411"/>
      <c r="D106" s="543" t="s">
        <v>1281</v>
      </c>
      <c r="E106" s="407">
        <v>81</v>
      </c>
      <c r="F106" s="407">
        <v>80</v>
      </c>
      <c r="G106" s="389">
        <v>100</v>
      </c>
      <c r="H106" s="408">
        <v>2173</v>
      </c>
      <c r="I106" s="389">
        <v>100</v>
      </c>
      <c r="J106" s="409">
        <v>2674</v>
      </c>
      <c r="K106" s="416">
        <v>10245</v>
      </c>
      <c r="L106" s="410">
        <v>4.03</v>
      </c>
      <c r="M106" s="410">
        <v>0</v>
      </c>
    </row>
    <row r="107" spans="2:13" ht="15.75">
      <c r="B107" s="98"/>
      <c r="C107" s="545" t="s">
        <v>240</v>
      </c>
      <c r="D107" s="543" t="s">
        <v>246</v>
      </c>
      <c r="E107" s="407">
        <v>79.5</v>
      </c>
      <c r="F107" s="407">
        <v>84.9</v>
      </c>
      <c r="G107" s="389">
        <v>100</v>
      </c>
      <c r="H107" s="408">
        <v>811</v>
      </c>
      <c r="I107" s="389">
        <v>100</v>
      </c>
      <c r="J107" s="409">
        <v>1183</v>
      </c>
      <c r="K107" s="416">
        <v>4407</v>
      </c>
      <c r="L107" s="410">
        <v>34.4</v>
      </c>
      <c r="M107" s="410">
        <v>26.9</v>
      </c>
    </row>
    <row r="108" spans="2:13" ht="15.75">
      <c r="B108" s="98"/>
      <c r="C108" s="411"/>
      <c r="D108" s="543" t="s">
        <v>242</v>
      </c>
      <c r="E108" s="407">
        <v>78.84</v>
      </c>
      <c r="F108" s="407">
        <v>82</v>
      </c>
      <c r="G108" s="389">
        <v>100</v>
      </c>
      <c r="H108" s="408">
        <v>981</v>
      </c>
      <c r="I108" s="389">
        <v>100</v>
      </c>
      <c r="J108" s="409">
        <v>1202</v>
      </c>
      <c r="K108" s="416">
        <v>4737</v>
      </c>
      <c r="L108" s="410">
        <v>18.5</v>
      </c>
      <c r="M108" s="410">
        <v>54.4</v>
      </c>
    </row>
    <row r="109" spans="2:13" ht="15.75">
      <c r="B109" s="98"/>
      <c r="C109" s="411"/>
      <c r="D109" s="543" t="s">
        <v>241</v>
      </c>
      <c r="E109" s="407">
        <v>73.94</v>
      </c>
      <c r="F109" s="407">
        <v>83</v>
      </c>
      <c r="G109" s="389">
        <v>100</v>
      </c>
      <c r="H109" s="408">
        <v>1197</v>
      </c>
      <c r="I109" s="389">
        <v>100</v>
      </c>
      <c r="J109" s="409">
        <v>1757</v>
      </c>
      <c r="K109" s="416">
        <v>6999</v>
      </c>
      <c r="L109" s="410">
        <v>16.7</v>
      </c>
      <c r="M109" s="410">
        <v>54.6</v>
      </c>
    </row>
    <row r="110" spans="2:13" ht="15.75">
      <c r="B110" s="98"/>
      <c r="C110" s="411"/>
      <c r="D110" s="543" t="s">
        <v>248</v>
      </c>
      <c r="E110" s="407">
        <v>90.8</v>
      </c>
      <c r="F110" s="407">
        <v>85</v>
      </c>
      <c r="G110" s="389">
        <v>100</v>
      </c>
      <c r="H110" s="408">
        <v>763</v>
      </c>
      <c r="I110" s="389">
        <v>100</v>
      </c>
      <c r="J110" s="409">
        <v>970</v>
      </c>
      <c r="K110" s="416">
        <v>3853</v>
      </c>
      <c r="L110" s="410">
        <v>37</v>
      </c>
      <c r="M110" s="410">
        <v>44.7</v>
      </c>
    </row>
    <row r="111" spans="2:13" ht="15.75">
      <c r="B111" s="98"/>
      <c r="C111" s="411"/>
      <c r="D111" s="543" t="s">
        <v>1262</v>
      </c>
      <c r="E111" s="407">
        <v>77.14</v>
      </c>
      <c r="F111" s="407">
        <v>86.8</v>
      </c>
      <c r="G111" s="389">
        <v>100</v>
      </c>
      <c r="H111" s="408">
        <v>1091</v>
      </c>
      <c r="I111" s="389">
        <v>100</v>
      </c>
      <c r="J111" s="409">
        <v>1755</v>
      </c>
      <c r="K111" s="416">
        <v>4679</v>
      </c>
      <c r="L111" s="410">
        <v>9.9</v>
      </c>
      <c r="M111" s="410">
        <v>2.7</v>
      </c>
    </row>
    <row r="112" spans="2:13" ht="15.75">
      <c r="B112" s="96"/>
      <c r="C112" s="411"/>
      <c r="D112" s="543" t="s">
        <v>249</v>
      </c>
      <c r="E112" s="407">
        <v>79.2</v>
      </c>
      <c r="F112" s="407">
        <v>87.8</v>
      </c>
      <c r="G112" s="389">
        <v>100</v>
      </c>
      <c r="H112" s="408">
        <v>725</v>
      </c>
      <c r="I112" s="389">
        <v>100</v>
      </c>
      <c r="J112" s="409">
        <v>1245</v>
      </c>
      <c r="K112" s="416">
        <v>4218</v>
      </c>
      <c r="L112" s="410">
        <v>15</v>
      </c>
      <c r="M112" s="410">
        <v>16</v>
      </c>
    </row>
    <row r="113" spans="2:13" ht="15.75">
      <c r="B113" s="98"/>
      <c r="C113" s="411"/>
      <c r="D113" s="543" t="s">
        <v>247</v>
      </c>
      <c r="E113" s="407">
        <v>76.29</v>
      </c>
      <c r="F113" s="407">
        <v>90</v>
      </c>
      <c r="G113" s="389">
        <v>100</v>
      </c>
      <c r="H113" s="408">
        <v>592</v>
      </c>
      <c r="I113" s="389">
        <v>100</v>
      </c>
      <c r="J113" s="409">
        <v>1207</v>
      </c>
      <c r="K113" s="416">
        <v>4910</v>
      </c>
      <c r="L113" s="410">
        <v>16.7</v>
      </c>
      <c r="M113" s="410">
        <v>56.3</v>
      </c>
    </row>
    <row r="114" spans="2:13" ht="15.75">
      <c r="B114" s="98"/>
      <c r="C114" s="411"/>
      <c r="D114" s="543" t="s">
        <v>243</v>
      </c>
      <c r="E114" s="407">
        <v>72.3</v>
      </c>
      <c r="F114" s="407">
        <v>82.1</v>
      </c>
      <c r="G114" s="389">
        <v>100</v>
      </c>
      <c r="H114" s="408">
        <v>1015</v>
      </c>
      <c r="I114" s="389">
        <v>100</v>
      </c>
      <c r="J114" s="409">
        <v>1423</v>
      </c>
      <c r="K114" s="416">
        <v>5636</v>
      </c>
      <c r="L114" s="410">
        <v>16.5</v>
      </c>
      <c r="M114" s="410">
        <v>52.2</v>
      </c>
    </row>
    <row r="115" spans="2:13" ht="15.75">
      <c r="B115" s="98"/>
      <c r="C115" s="411"/>
      <c r="D115" s="412" t="s">
        <v>62</v>
      </c>
      <c r="E115" s="413">
        <f>SUM(E90:E114)/25</f>
        <v>81.7472</v>
      </c>
      <c r="F115" s="413">
        <f>SUM(F90:F114)/25</f>
        <v>85.904</v>
      </c>
      <c r="G115" s="407">
        <v>100</v>
      </c>
      <c r="H115" s="410">
        <f>SUM(H90:H114)</f>
        <v>35125</v>
      </c>
      <c r="I115" s="407">
        <v>100</v>
      </c>
      <c r="J115" s="409">
        <f>SUM(J90:J114)</f>
        <v>46597</v>
      </c>
      <c r="K115" s="409">
        <f>SUM(K90:K114)</f>
        <v>198948</v>
      </c>
      <c r="L115" s="414">
        <v>14.34</v>
      </c>
      <c r="M115" s="414">
        <v>9.31</v>
      </c>
    </row>
    <row r="116" spans="2:13" ht="15.75">
      <c r="B116" s="98"/>
      <c r="C116" s="1003" t="s">
        <v>1263</v>
      </c>
      <c r="D116" s="1003"/>
      <c r="E116" s="1003"/>
      <c r="F116" s="1003"/>
      <c r="G116" s="1003"/>
      <c r="H116" s="1003"/>
      <c r="I116" s="1003"/>
      <c r="J116" s="1003"/>
      <c r="K116" s="1003"/>
      <c r="L116" s="1003"/>
      <c r="M116" s="1003"/>
    </row>
    <row r="117" spans="2:13" ht="15.75">
      <c r="B117" s="98"/>
      <c r="C117" s="411"/>
      <c r="D117" s="543" t="s">
        <v>245</v>
      </c>
      <c r="E117" s="407">
        <v>80.97</v>
      </c>
      <c r="F117" s="407">
        <v>85.5</v>
      </c>
      <c r="G117" s="389">
        <v>100</v>
      </c>
      <c r="H117" s="408">
        <v>656</v>
      </c>
      <c r="I117" s="389">
        <v>0</v>
      </c>
      <c r="J117" s="407">
        <v>974</v>
      </c>
      <c r="K117" s="389">
        <v>3526</v>
      </c>
      <c r="L117" s="411">
        <v>17.8</v>
      </c>
      <c r="M117" s="410">
        <v>32.7</v>
      </c>
    </row>
    <row r="118" spans="1:13" ht="15.75">
      <c r="A118" s="164">
        <v>6</v>
      </c>
      <c r="B118" s="96" t="s">
        <v>41</v>
      </c>
      <c r="C118" s="167"/>
      <c r="D118" s="495"/>
      <c r="E118" s="546"/>
      <c r="F118" s="547"/>
      <c r="G118" s="547"/>
      <c r="H118" s="167"/>
      <c r="I118" s="167"/>
      <c r="J118" s="383"/>
      <c r="K118" s="383"/>
      <c r="L118" s="485"/>
      <c r="M118" s="548"/>
    </row>
    <row r="119" spans="2:13" ht="15.75">
      <c r="B119" s="98"/>
      <c r="C119" s="483" t="s">
        <v>1305</v>
      </c>
      <c r="D119" s="507" t="s">
        <v>1306</v>
      </c>
      <c r="E119" s="413">
        <v>70</v>
      </c>
      <c r="F119" s="508">
        <v>80</v>
      </c>
      <c r="G119" s="407">
        <v>100</v>
      </c>
      <c r="H119" s="407">
        <v>662</v>
      </c>
      <c r="I119" s="407">
        <v>100</v>
      </c>
      <c r="J119" s="410">
        <v>440</v>
      </c>
      <c r="K119" s="407">
        <v>3089</v>
      </c>
      <c r="L119" s="413">
        <v>5.22727272727273</v>
      </c>
      <c r="M119" s="413">
        <v>100</v>
      </c>
    </row>
    <row r="120" spans="2:13" ht="15.75">
      <c r="B120" s="98"/>
      <c r="C120" s="483" t="s">
        <v>1305</v>
      </c>
      <c r="D120" s="507" t="s">
        <v>1307</v>
      </c>
      <c r="E120" s="413">
        <v>80.09</v>
      </c>
      <c r="F120" s="508">
        <v>80.09</v>
      </c>
      <c r="G120" s="407">
        <v>100</v>
      </c>
      <c r="H120" s="407">
        <v>1404</v>
      </c>
      <c r="I120" s="407">
        <v>100</v>
      </c>
      <c r="J120" s="410">
        <v>1155</v>
      </c>
      <c r="K120" s="407">
        <v>6014</v>
      </c>
      <c r="L120" s="413">
        <v>15.497835497835498</v>
      </c>
      <c r="M120" s="413">
        <v>98.5</v>
      </c>
    </row>
    <row r="121" spans="2:13" ht="15.75">
      <c r="B121" s="98"/>
      <c r="C121" s="483" t="s">
        <v>1305</v>
      </c>
      <c r="D121" s="507" t="s">
        <v>1308</v>
      </c>
      <c r="E121" s="413">
        <v>86.05</v>
      </c>
      <c r="F121" s="508">
        <v>93</v>
      </c>
      <c r="G121" s="407">
        <v>100</v>
      </c>
      <c r="H121" s="407">
        <v>1175</v>
      </c>
      <c r="I121" s="407">
        <v>100</v>
      </c>
      <c r="J121" s="410">
        <v>1614</v>
      </c>
      <c r="K121" s="407">
        <v>7417</v>
      </c>
      <c r="L121" s="413">
        <v>3.903345724907063</v>
      </c>
      <c r="M121" s="413">
        <v>90.6</v>
      </c>
    </row>
    <row r="122" spans="2:13" ht="15.75">
      <c r="B122" s="98"/>
      <c r="C122" s="483" t="s">
        <v>1305</v>
      </c>
      <c r="D122" s="507" t="s">
        <v>1309</v>
      </c>
      <c r="E122" s="413">
        <v>71.5</v>
      </c>
      <c r="F122" s="508">
        <v>81</v>
      </c>
      <c r="G122" s="407">
        <v>100</v>
      </c>
      <c r="H122" s="407">
        <v>1001</v>
      </c>
      <c r="I122" s="407">
        <v>100</v>
      </c>
      <c r="J122" s="410">
        <v>1487</v>
      </c>
      <c r="K122" s="407">
        <v>6326</v>
      </c>
      <c r="L122" s="413">
        <v>11.56691324815064</v>
      </c>
      <c r="M122" s="413">
        <v>82</v>
      </c>
    </row>
    <row r="123" spans="2:13" ht="15.75">
      <c r="B123" s="98"/>
      <c r="C123" s="483" t="s">
        <v>1305</v>
      </c>
      <c r="D123" s="507" t="s">
        <v>1310</v>
      </c>
      <c r="E123" s="413">
        <v>82</v>
      </c>
      <c r="F123" s="508">
        <v>82</v>
      </c>
      <c r="G123" s="407">
        <v>100</v>
      </c>
      <c r="H123" s="407">
        <v>1025</v>
      </c>
      <c r="I123" s="407">
        <v>100</v>
      </c>
      <c r="J123" s="410">
        <v>1869</v>
      </c>
      <c r="K123" s="407">
        <v>8029</v>
      </c>
      <c r="L123" s="413">
        <v>14.9812734082397</v>
      </c>
      <c r="M123" s="413">
        <v>69.5</v>
      </c>
    </row>
    <row r="124" spans="2:13" ht="15.75">
      <c r="B124" s="98"/>
      <c r="C124" s="483" t="s">
        <v>1305</v>
      </c>
      <c r="D124" s="509" t="s">
        <v>1311</v>
      </c>
      <c r="E124" s="413">
        <v>76.35</v>
      </c>
      <c r="F124" s="508">
        <v>81.08</v>
      </c>
      <c r="G124" s="407">
        <v>100</v>
      </c>
      <c r="H124" s="407">
        <v>778</v>
      </c>
      <c r="I124" s="407">
        <v>100</v>
      </c>
      <c r="J124" s="410">
        <v>846</v>
      </c>
      <c r="K124" s="407">
        <v>3595</v>
      </c>
      <c r="L124" s="413">
        <v>4.137115839243499</v>
      </c>
      <c r="M124" s="413">
        <v>95.5</v>
      </c>
    </row>
    <row r="125" spans="2:13" ht="15.75">
      <c r="B125" s="98"/>
      <c r="C125" s="483" t="s">
        <v>292</v>
      </c>
      <c r="D125" s="507" t="s">
        <v>1312</v>
      </c>
      <c r="E125" s="508">
        <v>71</v>
      </c>
      <c r="F125" s="508">
        <v>81.3</v>
      </c>
      <c r="G125" s="407">
        <v>100</v>
      </c>
      <c r="H125" s="407">
        <v>694</v>
      </c>
      <c r="I125" s="407">
        <v>100</v>
      </c>
      <c r="J125" s="410">
        <v>784</v>
      </c>
      <c r="K125" s="407">
        <v>3536</v>
      </c>
      <c r="L125" s="413">
        <v>13.520408163265307</v>
      </c>
      <c r="M125" s="413">
        <v>96</v>
      </c>
    </row>
    <row r="126" spans="2:13" ht="15.75">
      <c r="B126" s="98"/>
      <c r="C126" s="483" t="s">
        <v>292</v>
      </c>
      <c r="D126" s="507" t="s">
        <v>1313</v>
      </c>
      <c r="E126" s="508">
        <v>72.3</v>
      </c>
      <c r="F126" s="508">
        <v>83</v>
      </c>
      <c r="G126" s="407">
        <v>100</v>
      </c>
      <c r="H126" s="407">
        <v>1050</v>
      </c>
      <c r="I126" s="407">
        <v>100</v>
      </c>
      <c r="J126" s="410">
        <v>1099</v>
      </c>
      <c r="K126" s="410">
        <v>4980</v>
      </c>
      <c r="L126" s="508">
        <v>17.470427661510463</v>
      </c>
      <c r="M126" s="508">
        <v>98</v>
      </c>
    </row>
    <row r="127" spans="2:13" ht="15.75">
      <c r="B127" s="98"/>
      <c r="C127" s="483" t="s">
        <v>292</v>
      </c>
      <c r="D127" s="507" t="s">
        <v>1314</v>
      </c>
      <c r="E127" s="508">
        <v>70.5</v>
      </c>
      <c r="F127" s="508">
        <v>84</v>
      </c>
      <c r="G127" s="407">
        <v>100</v>
      </c>
      <c r="H127" s="407">
        <v>1211</v>
      </c>
      <c r="I127" s="407">
        <v>100</v>
      </c>
      <c r="J127" s="410">
        <v>1321</v>
      </c>
      <c r="K127" s="410">
        <v>6084</v>
      </c>
      <c r="L127" s="508">
        <v>18.470855412566237</v>
      </c>
      <c r="M127" s="508">
        <v>82</v>
      </c>
    </row>
    <row r="128" spans="2:13" ht="15.75">
      <c r="B128" s="98"/>
      <c r="C128" s="483" t="s">
        <v>292</v>
      </c>
      <c r="D128" s="507" t="s">
        <v>1315</v>
      </c>
      <c r="E128" s="508">
        <v>70.6</v>
      </c>
      <c r="F128" s="508">
        <v>81</v>
      </c>
      <c r="G128" s="407">
        <v>100</v>
      </c>
      <c r="H128" s="407">
        <v>996</v>
      </c>
      <c r="I128" s="407">
        <v>100</v>
      </c>
      <c r="J128" s="410">
        <v>1025</v>
      </c>
      <c r="K128" s="410">
        <v>4775</v>
      </c>
      <c r="L128" s="508">
        <v>13.658536585365853</v>
      </c>
      <c r="M128" s="508">
        <v>98</v>
      </c>
    </row>
    <row r="129" spans="2:13" ht="15.75">
      <c r="B129" s="98"/>
      <c r="C129" s="483" t="s">
        <v>292</v>
      </c>
      <c r="D129" s="507" t="s">
        <v>1316</v>
      </c>
      <c r="E129" s="508">
        <v>70.7</v>
      </c>
      <c r="F129" s="508">
        <v>86.2</v>
      </c>
      <c r="G129" s="407">
        <v>100</v>
      </c>
      <c r="H129" s="407">
        <v>475</v>
      </c>
      <c r="I129" s="407">
        <v>100</v>
      </c>
      <c r="J129" s="410">
        <v>666</v>
      </c>
      <c r="K129" s="410">
        <v>2716</v>
      </c>
      <c r="L129" s="508">
        <v>6.306306306306307</v>
      </c>
      <c r="M129" s="508">
        <v>99.4</v>
      </c>
    </row>
    <row r="130" spans="2:13" ht="15.75">
      <c r="B130" s="98"/>
      <c r="C130" s="483" t="s">
        <v>292</v>
      </c>
      <c r="D130" s="507" t="s">
        <v>1317</v>
      </c>
      <c r="E130" s="508">
        <v>71.3</v>
      </c>
      <c r="F130" s="508">
        <v>92</v>
      </c>
      <c r="G130" s="407">
        <v>100</v>
      </c>
      <c r="H130" s="407">
        <v>1006</v>
      </c>
      <c r="I130" s="407">
        <v>100</v>
      </c>
      <c r="J130" s="410">
        <v>1024</v>
      </c>
      <c r="K130" s="410">
        <v>4854</v>
      </c>
      <c r="L130" s="508">
        <v>14.0625</v>
      </c>
      <c r="M130" s="508">
        <v>98.7</v>
      </c>
    </row>
    <row r="131" spans="2:13" ht="15.75">
      <c r="B131" s="98"/>
      <c r="C131" s="510" t="s">
        <v>1318</v>
      </c>
      <c r="D131" s="507" t="s">
        <v>1319</v>
      </c>
      <c r="E131" s="511">
        <v>84.34</v>
      </c>
      <c r="F131" s="511">
        <v>100</v>
      </c>
      <c r="G131" s="407">
        <v>100</v>
      </c>
      <c r="H131" s="407">
        <v>1255</v>
      </c>
      <c r="I131" s="407">
        <v>100</v>
      </c>
      <c r="J131" s="408">
        <v>1476</v>
      </c>
      <c r="K131" s="408">
        <v>6529</v>
      </c>
      <c r="L131" s="511">
        <v>15.24</v>
      </c>
      <c r="M131" s="511">
        <v>76.5</v>
      </c>
    </row>
    <row r="132" spans="2:13" ht="15.75">
      <c r="B132" s="98"/>
      <c r="C132" s="510" t="s">
        <v>1318</v>
      </c>
      <c r="D132" s="507" t="s">
        <v>1320</v>
      </c>
      <c r="E132" s="511">
        <v>77.87</v>
      </c>
      <c r="F132" s="511">
        <v>80</v>
      </c>
      <c r="G132" s="407">
        <v>100</v>
      </c>
      <c r="H132" s="407">
        <v>826</v>
      </c>
      <c r="I132" s="407">
        <v>100</v>
      </c>
      <c r="J132" s="408">
        <v>940</v>
      </c>
      <c r="K132" s="408">
        <v>4042</v>
      </c>
      <c r="L132" s="511">
        <v>15.8</v>
      </c>
      <c r="M132" s="511">
        <v>96.3</v>
      </c>
    </row>
    <row r="133" spans="2:13" ht="15.75">
      <c r="B133" s="98"/>
      <c r="C133" s="510" t="s">
        <v>446</v>
      </c>
      <c r="D133" s="507" t="s">
        <v>1321</v>
      </c>
      <c r="E133" s="511">
        <v>89</v>
      </c>
      <c r="F133" s="511">
        <v>84</v>
      </c>
      <c r="G133" s="407">
        <v>100</v>
      </c>
      <c r="H133" s="407">
        <v>409</v>
      </c>
      <c r="I133" s="407">
        <v>100</v>
      </c>
      <c r="J133" s="408">
        <v>461</v>
      </c>
      <c r="K133" s="408">
        <v>1863</v>
      </c>
      <c r="L133" s="511">
        <v>15.4</v>
      </c>
      <c r="M133" s="511">
        <v>94.5</v>
      </c>
    </row>
    <row r="134" spans="2:13" ht="15.75">
      <c r="B134" s="98"/>
      <c r="C134" s="510" t="s">
        <v>446</v>
      </c>
      <c r="D134" s="507" t="s">
        <v>1322</v>
      </c>
      <c r="E134" s="511">
        <v>80</v>
      </c>
      <c r="F134" s="511">
        <v>94</v>
      </c>
      <c r="G134" s="407">
        <v>100</v>
      </c>
      <c r="H134" s="407">
        <v>527</v>
      </c>
      <c r="I134" s="407">
        <v>100</v>
      </c>
      <c r="J134" s="408">
        <v>626</v>
      </c>
      <c r="K134" s="408">
        <v>2792</v>
      </c>
      <c r="L134" s="511" t="s">
        <v>1323</v>
      </c>
      <c r="M134" s="511">
        <v>100</v>
      </c>
    </row>
    <row r="135" spans="2:13" ht="15.75">
      <c r="B135" s="98"/>
      <c r="C135" s="510" t="s">
        <v>446</v>
      </c>
      <c r="D135" s="507" t="s">
        <v>1324</v>
      </c>
      <c r="E135" s="511">
        <v>77.4</v>
      </c>
      <c r="F135" s="511">
        <v>80</v>
      </c>
      <c r="G135" s="407">
        <v>100</v>
      </c>
      <c r="H135" s="407">
        <v>518</v>
      </c>
      <c r="I135" s="407">
        <v>100</v>
      </c>
      <c r="J135" s="408">
        <v>946</v>
      </c>
      <c r="K135" s="408">
        <v>4279</v>
      </c>
      <c r="L135" s="511" t="s">
        <v>1325</v>
      </c>
      <c r="M135" s="511" t="s">
        <v>1326</v>
      </c>
    </row>
    <row r="136" spans="2:13" ht="15.75">
      <c r="B136" s="98"/>
      <c r="C136" s="510" t="s">
        <v>258</v>
      </c>
      <c r="D136" s="507" t="s">
        <v>1327</v>
      </c>
      <c r="E136" s="511">
        <v>80.7</v>
      </c>
      <c r="F136" s="511">
        <v>100</v>
      </c>
      <c r="G136" s="407">
        <v>100</v>
      </c>
      <c r="H136" s="410">
        <v>766</v>
      </c>
      <c r="I136" s="407">
        <v>100</v>
      </c>
      <c r="J136" s="389">
        <v>1156</v>
      </c>
      <c r="K136" s="408">
        <v>4792</v>
      </c>
      <c r="L136" s="511">
        <v>23</v>
      </c>
      <c r="M136" s="511">
        <v>72.67</v>
      </c>
    </row>
    <row r="137" spans="2:13" ht="15.75">
      <c r="B137" s="96"/>
      <c r="C137" s="510" t="s">
        <v>258</v>
      </c>
      <c r="D137" s="507" t="s">
        <v>1328</v>
      </c>
      <c r="E137" s="511">
        <v>70.2</v>
      </c>
      <c r="F137" s="511">
        <v>100</v>
      </c>
      <c r="G137" s="407">
        <v>100</v>
      </c>
      <c r="H137" s="410">
        <v>978</v>
      </c>
      <c r="I137" s="407">
        <v>100</v>
      </c>
      <c r="J137" s="389">
        <v>1103</v>
      </c>
      <c r="K137" s="408">
        <v>5021</v>
      </c>
      <c r="L137" s="511">
        <v>22.1</v>
      </c>
      <c r="M137" s="511">
        <v>3.2</v>
      </c>
    </row>
    <row r="138" spans="2:13" ht="15.75">
      <c r="B138" s="98"/>
      <c r="C138" s="510" t="s">
        <v>258</v>
      </c>
      <c r="D138" s="507" t="s">
        <v>1329</v>
      </c>
      <c r="E138" s="511">
        <v>84</v>
      </c>
      <c r="F138" s="511">
        <v>85.6</v>
      </c>
      <c r="G138" s="407">
        <v>100</v>
      </c>
      <c r="H138" s="410">
        <v>536</v>
      </c>
      <c r="I138" s="407">
        <v>100</v>
      </c>
      <c r="J138" s="389">
        <v>578</v>
      </c>
      <c r="K138" s="408">
        <v>2468</v>
      </c>
      <c r="L138" s="511">
        <v>18.56</v>
      </c>
      <c r="M138" s="511">
        <v>92.25</v>
      </c>
    </row>
    <row r="139" spans="2:13" ht="15.75">
      <c r="B139" s="98"/>
      <c r="C139" s="483" t="s">
        <v>1330</v>
      </c>
      <c r="D139" s="512" t="s">
        <v>1331</v>
      </c>
      <c r="E139" s="508">
        <v>96.9</v>
      </c>
      <c r="F139" s="508">
        <v>90</v>
      </c>
      <c r="G139" s="407">
        <v>100</v>
      </c>
      <c r="H139" s="410">
        <v>326</v>
      </c>
      <c r="I139" s="407">
        <v>100</v>
      </c>
      <c r="J139" s="410">
        <v>353</v>
      </c>
      <c r="K139" s="408">
        <v>1628</v>
      </c>
      <c r="L139" s="508">
        <v>9.35</v>
      </c>
      <c r="M139" s="511">
        <v>100</v>
      </c>
    </row>
    <row r="140" spans="2:13" ht="15.75">
      <c r="B140" s="98"/>
      <c r="C140" s="483" t="s">
        <v>1330</v>
      </c>
      <c r="D140" s="512" t="s">
        <v>1332</v>
      </c>
      <c r="E140" s="508">
        <v>85.1</v>
      </c>
      <c r="F140" s="508">
        <v>85.1</v>
      </c>
      <c r="G140" s="407">
        <v>100</v>
      </c>
      <c r="H140" s="410">
        <v>937</v>
      </c>
      <c r="I140" s="407">
        <v>100</v>
      </c>
      <c r="J140" s="410">
        <v>1193</v>
      </c>
      <c r="K140" s="408">
        <v>4898</v>
      </c>
      <c r="L140" s="508">
        <v>9.97</v>
      </c>
      <c r="M140" s="511">
        <v>0.85</v>
      </c>
    </row>
    <row r="141" spans="2:13" ht="15.75">
      <c r="B141" s="98"/>
      <c r="C141" s="512" t="s">
        <v>447</v>
      </c>
      <c r="D141" s="512" t="s">
        <v>1333</v>
      </c>
      <c r="E141" s="508">
        <v>76.9</v>
      </c>
      <c r="F141" s="508">
        <v>90</v>
      </c>
      <c r="G141" s="407">
        <v>100</v>
      </c>
      <c r="H141" s="410">
        <v>509</v>
      </c>
      <c r="I141" s="407">
        <v>100</v>
      </c>
      <c r="J141" s="408">
        <v>511</v>
      </c>
      <c r="K141" s="408">
        <v>2273</v>
      </c>
      <c r="L141" s="511">
        <v>25.5</v>
      </c>
      <c r="M141" s="511">
        <v>80</v>
      </c>
    </row>
    <row r="142" spans="2:13" ht="15.75">
      <c r="B142" s="98"/>
      <c r="C142" s="512" t="s">
        <v>447</v>
      </c>
      <c r="D142" s="512" t="s">
        <v>1334</v>
      </c>
      <c r="E142" s="508">
        <v>90.2</v>
      </c>
      <c r="F142" s="508">
        <v>95</v>
      </c>
      <c r="G142" s="407">
        <v>100</v>
      </c>
      <c r="H142" s="410">
        <v>895</v>
      </c>
      <c r="I142" s="407">
        <v>100</v>
      </c>
      <c r="J142" s="408">
        <v>882</v>
      </c>
      <c r="K142" s="408">
        <v>3886</v>
      </c>
      <c r="L142" s="511">
        <v>17.9</v>
      </c>
      <c r="M142" s="511">
        <v>90</v>
      </c>
    </row>
    <row r="143" spans="2:13" ht="15.75">
      <c r="B143" s="98"/>
      <c r="C143" s="512" t="s">
        <v>445</v>
      </c>
      <c r="D143" s="512" t="s">
        <v>1335</v>
      </c>
      <c r="E143" s="508">
        <v>79.4</v>
      </c>
      <c r="F143" s="508">
        <v>89.9</v>
      </c>
      <c r="G143" s="407">
        <v>100</v>
      </c>
      <c r="H143" s="410">
        <v>523</v>
      </c>
      <c r="I143" s="407">
        <v>100</v>
      </c>
      <c r="J143" s="408">
        <v>914</v>
      </c>
      <c r="K143" s="408">
        <v>3920</v>
      </c>
      <c r="L143" s="511">
        <v>17.1</v>
      </c>
      <c r="M143" s="511">
        <v>85</v>
      </c>
    </row>
    <row r="144" spans="2:13" ht="15.75">
      <c r="B144" s="98"/>
      <c r="C144" s="512" t="s">
        <v>445</v>
      </c>
      <c r="D144" s="512" t="s">
        <v>1336</v>
      </c>
      <c r="E144" s="508">
        <v>82.2</v>
      </c>
      <c r="F144" s="508">
        <v>82.1</v>
      </c>
      <c r="G144" s="407">
        <v>100</v>
      </c>
      <c r="H144" s="410">
        <v>607</v>
      </c>
      <c r="I144" s="407">
        <v>100</v>
      </c>
      <c r="J144" s="410">
        <v>725</v>
      </c>
      <c r="K144" s="410">
        <v>2908</v>
      </c>
      <c r="L144" s="508">
        <v>17.51</v>
      </c>
      <c r="M144" s="508">
        <v>84.13</v>
      </c>
    </row>
    <row r="145" spans="2:13" ht="15.75">
      <c r="B145" s="98"/>
      <c r="C145" s="512" t="s">
        <v>445</v>
      </c>
      <c r="D145" s="512" t="s">
        <v>1337</v>
      </c>
      <c r="E145" s="508">
        <v>94</v>
      </c>
      <c r="F145" s="508">
        <v>83</v>
      </c>
      <c r="G145" s="407">
        <v>100</v>
      </c>
      <c r="H145" s="410">
        <v>463</v>
      </c>
      <c r="I145" s="407">
        <v>100</v>
      </c>
      <c r="J145" s="410">
        <v>786</v>
      </c>
      <c r="K145" s="410">
        <v>3417</v>
      </c>
      <c r="L145" s="508">
        <v>22.6</v>
      </c>
      <c r="M145" s="508">
        <v>67.17</v>
      </c>
    </row>
    <row r="146" spans="2:13" ht="15.75">
      <c r="B146" s="98"/>
      <c r="C146" s="512" t="s">
        <v>445</v>
      </c>
      <c r="D146" s="512" t="s">
        <v>1338</v>
      </c>
      <c r="E146" s="508">
        <v>85.4</v>
      </c>
      <c r="F146" s="508">
        <v>81</v>
      </c>
      <c r="G146" s="407">
        <v>100</v>
      </c>
      <c r="H146" s="410">
        <v>575</v>
      </c>
      <c r="I146" s="407">
        <v>100</v>
      </c>
      <c r="J146" s="410">
        <v>679</v>
      </c>
      <c r="K146" s="410">
        <v>2817</v>
      </c>
      <c r="L146" s="508">
        <v>6</v>
      </c>
      <c r="M146" s="508">
        <v>80</v>
      </c>
    </row>
    <row r="147" spans="2:13" ht="15.75">
      <c r="B147" s="98"/>
      <c r="C147" s="512" t="s">
        <v>445</v>
      </c>
      <c r="D147" s="512" t="s">
        <v>1339</v>
      </c>
      <c r="E147" s="508">
        <v>77.9</v>
      </c>
      <c r="F147" s="508">
        <v>85</v>
      </c>
      <c r="G147" s="407">
        <v>100</v>
      </c>
      <c r="H147" s="410">
        <v>572</v>
      </c>
      <c r="I147" s="407">
        <v>100</v>
      </c>
      <c r="J147" s="410">
        <v>584</v>
      </c>
      <c r="K147" s="410">
        <v>2480</v>
      </c>
      <c r="L147" s="508">
        <v>9.5</v>
      </c>
      <c r="M147" s="508">
        <v>89.7</v>
      </c>
    </row>
    <row r="148" spans="2:13" ht="15.75">
      <c r="B148" s="98"/>
      <c r="C148" s="167"/>
      <c r="D148" s="495"/>
      <c r="E148" s="167"/>
      <c r="F148" s="167"/>
      <c r="G148" s="167"/>
      <c r="H148" s="167"/>
      <c r="I148" s="167"/>
      <c r="J148" s="383"/>
      <c r="K148" s="383"/>
      <c r="L148" s="383"/>
      <c r="M148" s="383"/>
    </row>
    <row r="149" spans="1:13" ht="15.75">
      <c r="A149" s="164">
        <v>7</v>
      </c>
      <c r="B149" s="96" t="s">
        <v>39</v>
      </c>
      <c r="C149" s="98"/>
      <c r="D149" s="98"/>
      <c r="E149" s="167"/>
      <c r="F149" s="167"/>
      <c r="G149" s="167"/>
      <c r="H149" s="167"/>
      <c r="I149" s="167"/>
      <c r="J149" s="167"/>
      <c r="K149" s="167"/>
      <c r="L149" s="167"/>
      <c r="M149" s="167"/>
    </row>
    <row r="150" spans="2:13" ht="15.75">
      <c r="B150" s="96"/>
      <c r="C150" s="512" t="s">
        <v>285</v>
      </c>
      <c r="D150" s="512" t="s">
        <v>1357</v>
      </c>
      <c r="E150" s="513">
        <v>63.9</v>
      </c>
      <c r="F150" s="513">
        <v>42</v>
      </c>
      <c r="G150" s="512">
        <v>100</v>
      </c>
      <c r="H150" s="512">
        <v>570</v>
      </c>
      <c r="I150" s="513">
        <v>0</v>
      </c>
      <c r="J150" s="513">
        <v>657</v>
      </c>
      <c r="K150" s="512">
        <v>3256</v>
      </c>
      <c r="L150" s="512">
        <v>9.1</v>
      </c>
      <c r="M150" s="512">
        <v>52.9</v>
      </c>
    </row>
    <row r="151" spans="2:13" ht="15.75">
      <c r="B151" s="98"/>
      <c r="C151" s="512" t="s">
        <v>286</v>
      </c>
      <c r="D151" s="512" t="s">
        <v>1358</v>
      </c>
      <c r="E151" s="513">
        <v>55.9</v>
      </c>
      <c r="F151" s="513">
        <v>33.8</v>
      </c>
      <c r="G151" s="512">
        <v>100</v>
      </c>
      <c r="H151" s="512">
        <v>566</v>
      </c>
      <c r="I151" s="513">
        <v>0</v>
      </c>
      <c r="J151" s="513">
        <v>1452</v>
      </c>
      <c r="K151" s="512">
        <v>7115</v>
      </c>
      <c r="L151" s="512">
        <v>15.6</v>
      </c>
      <c r="M151" s="512">
        <v>54.5</v>
      </c>
    </row>
    <row r="152" spans="2:13" ht="15.75">
      <c r="B152" s="98"/>
      <c r="C152" s="512"/>
      <c r="D152" s="512" t="s">
        <v>1359</v>
      </c>
      <c r="E152" s="513">
        <v>58.9</v>
      </c>
      <c r="F152" s="513">
        <v>48.9</v>
      </c>
      <c r="G152" s="512">
        <v>100</v>
      </c>
      <c r="H152" s="512">
        <v>679</v>
      </c>
      <c r="I152" s="513">
        <v>0</v>
      </c>
      <c r="J152" s="513">
        <v>824</v>
      </c>
      <c r="K152" s="512">
        <v>3828</v>
      </c>
      <c r="L152" s="512">
        <v>10.7</v>
      </c>
      <c r="M152" s="512">
        <v>51.9</v>
      </c>
    </row>
    <row r="153" spans="2:13" ht="15.75">
      <c r="B153" s="98"/>
      <c r="C153" s="512" t="s">
        <v>1360</v>
      </c>
      <c r="D153" s="512" t="s">
        <v>1361</v>
      </c>
      <c r="E153" s="513">
        <v>55.9</v>
      </c>
      <c r="F153" s="513">
        <v>99</v>
      </c>
      <c r="G153" s="512">
        <v>100</v>
      </c>
      <c r="H153" s="512">
        <v>552</v>
      </c>
      <c r="I153" s="513">
        <v>0</v>
      </c>
      <c r="J153" s="513">
        <v>864</v>
      </c>
      <c r="K153" s="512">
        <v>3961</v>
      </c>
      <c r="L153" s="512">
        <v>12.3</v>
      </c>
      <c r="M153" s="512">
        <v>52.3</v>
      </c>
    </row>
    <row r="154" spans="2:13" ht="15.75">
      <c r="B154" s="98"/>
      <c r="C154" s="512" t="s">
        <v>277</v>
      </c>
      <c r="D154" s="512" t="s">
        <v>278</v>
      </c>
      <c r="E154" s="513">
        <v>72.7</v>
      </c>
      <c r="F154" s="513">
        <v>85</v>
      </c>
      <c r="G154" s="512">
        <v>100</v>
      </c>
      <c r="H154" s="512">
        <v>276</v>
      </c>
      <c r="I154" s="513">
        <v>100</v>
      </c>
      <c r="J154" s="513">
        <v>187</v>
      </c>
      <c r="K154" s="512">
        <v>1001</v>
      </c>
      <c r="L154" s="512">
        <v>8.6</v>
      </c>
      <c r="M154" s="512">
        <v>72.7</v>
      </c>
    </row>
    <row r="155" spans="2:13" ht="15.75">
      <c r="B155" s="98"/>
      <c r="C155" s="512" t="s">
        <v>279</v>
      </c>
      <c r="D155" s="512" t="s">
        <v>280</v>
      </c>
      <c r="E155" s="513">
        <v>75.6</v>
      </c>
      <c r="F155" s="513">
        <v>90.3</v>
      </c>
      <c r="G155" s="512">
        <v>100</v>
      </c>
      <c r="H155" s="512">
        <v>924</v>
      </c>
      <c r="I155" s="513">
        <v>100</v>
      </c>
      <c r="J155" s="513">
        <v>981</v>
      </c>
      <c r="K155" s="512">
        <v>4390</v>
      </c>
      <c r="L155" s="512">
        <v>12.4</v>
      </c>
      <c r="M155" s="512">
        <v>60.2</v>
      </c>
    </row>
    <row r="156" spans="2:13" ht="15.75">
      <c r="B156" s="98"/>
      <c r="C156" s="512" t="s">
        <v>281</v>
      </c>
      <c r="D156" s="512" t="s">
        <v>282</v>
      </c>
      <c r="E156" s="513">
        <v>95.7</v>
      </c>
      <c r="F156" s="513">
        <v>95.7</v>
      </c>
      <c r="G156" s="512">
        <v>100</v>
      </c>
      <c r="H156" s="512">
        <v>270</v>
      </c>
      <c r="I156" s="513">
        <v>100</v>
      </c>
      <c r="J156" s="513">
        <v>326</v>
      </c>
      <c r="K156" s="512">
        <v>1489</v>
      </c>
      <c r="L156" s="512">
        <v>10.6</v>
      </c>
      <c r="M156" s="512">
        <v>94.5</v>
      </c>
    </row>
    <row r="157" spans="2:13" ht="15.75">
      <c r="B157" s="98"/>
      <c r="C157" s="512" t="s">
        <v>283</v>
      </c>
      <c r="D157" s="512" t="s">
        <v>283</v>
      </c>
      <c r="E157" s="513">
        <v>74</v>
      </c>
      <c r="F157" s="513">
        <v>95.3</v>
      </c>
      <c r="G157" s="512">
        <v>100</v>
      </c>
      <c r="H157" s="512">
        <v>553</v>
      </c>
      <c r="I157" s="513">
        <v>100</v>
      </c>
      <c r="J157" s="513">
        <v>901</v>
      </c>
      <c r="K157" s="512">
        <v>4438</v>
      </c>
      <c r="L157" s="512">
        <v>11</v>
      </c>
      <c r="M157" s="512">
        <v>71.3</v>
      </c>
    </row>
    <row r="158" spans="2:13" ht="15.75">
      <c r="B158" s="98"/>
      <c r="C158" s="421" t="s">
        <v>62</v>
      </c>
      <c r="D158" s="421"/>
      <c r="E158" s="549"/>
      <c r="F158" s="549"/>
      <c r="G158" s="422"/>
      <c r="H158" s="423">
        <f>SUM(H150:H157)</f>
        <v>4390</v>
      </c>
      <c r="I158" s="423">
        <f>SUM(I150:I157)</f>
        <v>400</v>
      </c>
      <c r="J158" s="423">
        <f>SUM(J150:J157)</f>
        <v>6192</v>
      </c>
      <c r="K158" s="423">
        <f>SUM(K150:K157)</f>
        <v>29478</v>
      </c>
      <c r="L158" s="420"/>
      <c r="M158" s="420"/>
    </row>
    <row r="159" spans="1:13" ht="15.75">
      <c r="A159" s="164">
        <v>8</v>
      </c>
      <c r="B159" s="96" t="s">
        <v>35</v>
      </c>
      <c r="C159" s="98"/>
      <c r="D159" s="98"/>
      <c r="E159" s="167"/>
      <c r="F159" s="167"/>
      <c r="G159" s="167"/>
      <c r="H159" s="167"/>
      <c r="I159" s="167"/>
      <c r="J159" s="167"/>
      <c r="K159" s="167"/>
      <c r="L159" s="167"/>
      <c r="M159" s="167"/>
    </row>
    <row r="160" spans="2:13" ht="15.75">
      <c r="B160" s="98"/>
      <c r="C160" s="1008" t="s">
        <v>1374</v>
      </c>
      <c r="D160" s="514" t="s">
        <v>1375</v>
      </c>
      <c r="E160" s="514">
        <v>70</v>
      </c>
      <c r="F160" s="514">
        <v>80</v>
      </c>
      <c r="G160" s="388">
        <v>100</v>
      </c>
      <c r="H160" s="515">
        <v>444</v>
      </c>
      <c r="I160" s="390">
        <v>100</v>
      </c>
      <c r="J160" s="390">
        <v>723</v>
      </c>
      <c r="K160" s="390">
        <v>2517</v>
      </c>
      <c r="L160" s="390" t="s">
        <v>1376</v>
      </c>
      <c r="M160" s="390" t="s">
        <v>1377</v>
      </c>
    </row>
    <row r="161" spans="2:13" ht="15.75">
      <c r="B161" s="98"/>
      <c r="C161" s="1008"/>
      <c r="D161" s="514" t="s">
        <v>1378</v>
      </c>
      <c r="E161" s="514">
        <v>70</v>
      </c>
      <c r="F161" s="514">
        <v>80</v>
      </c>
      <c r="G161" s="388">
        <v>100</v>
      </c>
      <c r="H161" s="515">
        <v>525</v>
      </c>
      <c r="I161" s="390">
        <v>100</v>
      </c>
      <c r="J161" s="390">
        <v>1104</v>
      </c>
      <c r="K161" s="390">
        <v>4051</v>
      </c>
      <c r="L161" s="390" t="s">
        <v>1379</v>
      </c>
      <c r="M161" s="390" t="s">
        <v>1380</v>
      </c>
    </row>
    <row r="162" spans="2:13" ht="15.75">
      <c r="B162" s="98"/>
      <c r="C162" s="1008"/>
      <c r="D162" s="514" t="s">
        <v>1381</v>
      </c>
      <c r="E162" s="514">
        <v>70</v>
      </c>
      <c r="F162" s="514">
        <v>80</v>
      </c>
      <c r="G162" s="388">
        <v>100</v>
      </c>
      <c r="H162" s="515">
        <v>708</v>
      </c>
      <c r="I162" s="390">
        <v>100</v>
      </c>
      <c r="J162" s="390">
        <v>1188</v>
      </c>
      <c r="K162" s="390">
        <v>4422</v>
      </c>
      <c r="L162" s="390" t="s">
        <v>1382</v>
      </c>
      <c r="M162" s="390">
        <v>0</v>
      </c>
    </row>
    <row r="163" spans="2:13" ht="15.75">
      <c r="B163" s="98"/>
      <c r="C163" s="1008" t="s">
        <v>1383</v>
      </c>
      <c r="D163" s="514" t="s">
        <v>1384</v>
      </c>
      <c r="E163" s="514">
        <v>70</v>
      </c>
      <c r="F163" s="514">
        <v>80</v>
      </c>
      <c r="G163" s="388">
        <v>100</v>
      </c>
      <c r="H163" s="515">
        <v>920</v>
      </c>
      <c r="I163" s="390">
        <v>100</v>
      </c>
      <c r="J163" s="390">
        <v>1073</v>
      </c>
      <c r="K163" s="390">
        <v>4076</v>
      </c>
      <c r="L163" s="390" t="s">
        <v>1385</v>
      </c>
      <c r="M163" s="390" t="s">
        <v>1386</v>
      </c>
    </row>
    <row r="164" spans="2:13" ht="15.75">
      <c r="B164" s="98"/>
      <c r="C164" s="1008"/>
      <c r="D164" s="514" t="s">
        <v>1387</v>
      </c>
      <c r="E164" s="514">
        <v>70</v>
      </c>
      <c r="F164" s="514">
        <v>80</v>
      </c>
      <c r="G164" s="388">
        <v>100</v>
      </c>
      <c r="H164" s="515">
        <v>2063</v>
      </c>
      <c r="I164" s="390">
        <v>100</v>
      </c>
      <c r="J164" s="390">
        <v>2262</v>
      </c>
      <c r="K164" s="390">
        <v>9742</v>
      </c>
      <c r="L164" s="390" t="s">
        <v>1388</v>
      </c>
      <c r="M164" s="390" t="s">
        <v>1389</v>
      </c>
    </row>
    <row r="165" spans="2:13" ht="15.75">
      <c r="B165" s="98"/>
      <c r="C165" s="1008"/>
      <c r="D165" s="514" t="s">
        <v>1390</v>
      </c>
      <c r="E165" s="514">
        <v>70</v>
      </c>
      <c r="F165" s="514">
        <v>80</v>
      </c>
      <c r="G165" s="388">
        <v>100</v>
      </c>
      <c r="H165" s="515">
        <v>1097</v>
      </c>
      <c r="I165" s="390">
        <v>100</v>
      </c>
      <c r="J165" s="390">
        <v>1266</v>
      </c>
      <c r="K165" s="390">
        <v>4797</v>
      </c>
      <c r="L165" s="390" t="s">
        <v>1388</v>
      </c>
      <c r="M165" s="390" t="s">
        <v>1391</v>
      </c>
    </row>
    <row r="166" spans="2:13" ht="15.75">
      <c r="B166" s="98"/>
      <c r="C166" s="1008" t="s">
        <v>1392</v>
      </c>
      <c r="D166" s="514" t="s">
        <v>312</v>
      </c>
      <c r="E166" s="514">
        <v>50</v>
      </c>
      <c r="F166" s="514">
        <v>80</v>
      </c>
      <c r="G166" s="388">
        <v>100</v>
      </c>
      <c r="H166" s="515">
        <v>1144</v>
      </c>
      <c r="I166" s="390">
        <v>100</v>
      </c>
      <c r="J166" s="390">
        <v>1465</v>
      </c>
      <c r="K166" s="390">
        <v>5718</v>
      </c>
      <c r="L166" s="390" t="s">
        <v>1393</v>
      </c>
      <c r="M166" s="390" t="s">
        <v>1394</v>
      </c>
    </row>
    <row r="167" spans="2:13" ht="15.75">
      <c r="B167" s="98"/>
      <c r="C167" s="1008"/>
      <c r="D167" s="516" t="s">
        <v>1395</v>
      </c>
      <c r="E167" s="514">
        <v>70</v>
      </c>
      <c r="F167" s="514">
        <v>80</v>
      </c>
      <c r="G167" s="517">
        <v>100</v>
      </c>
      <c r="H167" s="518">
        <v>1218</v>
      </c>
      <c r="I167" s="390">
        <v>100</v>
      </c>
      <c r="J167" s="492">
        <v>1965</v>
      </c>
      <c r="K167" s="492">
        <v>8329</v>
      </c>
      <c r="L167" s="492" t="s">
        <v>1396</v>
      </c>
      <c r="M167" s="492" t="s">
        <v>1397</v>
      </c>
    </row>
    <row r="168" spans="2:13" ht="15.75">
      <c r="B168" s="98"/>
      <c r="C168" s="1008"/>
      <c r="D168" s="516" t="s">
        <v>1398</v>
      </c>
      <c r="E168" s="514">
        <v>70</v>
      </c>
      <c r="F168" s="514">
        <v>80</v>
      </c>
      <c r="G168" s="517">
        <v>100</v>
      </c>
      <c r="H168" s="518">
        <v>1334</v>
      </c>
      <c r="I168" s="390">
        <v>100</v>
      </c>
      <c r="J168" s="492">
        <v>1155</v>
      </c>
      <c r="K168" s="492">
        <v>5081</v>
      </c>
      <c r="L168" s="492" t="s">
        <v>1376</v>
      </c>
      <c r="M168" s="492" t="s">
        <v>1399</v>
      </c>
    </row>
    <row r="169" spans="2:13" ht="15.75">
      <c r="B169" s="98"/>
      <c r="C169" s="524" t="s">
        <v>1400</v>
      </c>
      <c r="D169" s="516" t="s">
        <v>1401</v>
      </c>
      <c r="E169" s="514">
        <v>70</v>
      </c>
      <c r="F169" s="514">
        <v>80</v>
      </c>
      <c r="G169" s="517">
        <v>100</v>
      </c>
      <c r="H169" s="518">
        <v>483</v>
      </c>
      <c r="I169" s="390">
        <v>100</v>
      </c>
      <c r="J169" s="492">
        <v>488</v>
      </c>
      <c r="K169" s="492">
        <v>2131</v>
      </c>
      <c r="L169" s="492" t="s">
        <v>1402</v>
      </c>
      <c r="M169" s="492" t="s">
        <v>1403</v>
      </c>
    </row>
    <row r="170" spans="2:13" ht="15.75">
      <c r="B170" s="98"/>
      <c r="C170" s="1004" t="s">
        <v>1404</v>
      </c>
      <c r="D170" s="516" t="s">
        <v>1405</v>
      </c>
      <c r="E170" s="514">
        <v>70</v>
      </c>
      <c r="F170" s="514">
        <v>80</v>
      </c>
      <c r="G170" s="517">
        <v>100</v>
      </c>
      <c r="H170" s="518">
        <v>755</v>
      </c>
      <c r="I170" s="390">
        <v>100</v>
      </c>
      <c r="J170" s="492">
        <v>1173</v>
      </c>
      <c r="K170" s="492">
        <v>4656</v>
      </c>
      <c r="L170" s="492" t="s">
        <v>1406</v>
      </c>
      <c r="M170" s="492" t="s">
        <v>1017</v>
      </c>
    </row>
    <row r="171" spans="2:13" ht="15.75">
      <c r="B171" s="98"/>
      <c r="C171" s="1004"/>
      <c r="D171" s="516" t="s">
        <v>1407</v>
      </c>
      <c r="E171" s="514">
        <v>70</v>
      </c>
      <c r="F171" s="514">
        <v>80</v>
      </c>
      <c r="G171" s="517">
        <v>100</v>
      </c>
      <c r="H171" s="518">
        <v>1373</v>
      </c>
      <c r="I171" s="390">
        <v>100</v>
      </c>
      <c r="J171" s="492">
        <v>1760</v>
      </c>
      <c r="K171" s="492">
        <v>7648</v>
      </c>
      <c r="L171" s="492" t="s">
        <v>1063</v>
      </c>
      <c r="M171" s="492" t="s">
        <v>1408</v>
      </c>
    </row>
    <row r="172" spans="2:13" ht="15.75">
      <c r="B172" s="98"/>
      <c r="C172" s="1004"/>
      <c r="D172" s="519" t="s">
        <v>1409</v>
      </c>
      <c r="E172" s="390">
        <v>70</v>
      </c>
      <c r="F172" s="390">
        <v>80</v>
      </c>
      <c r="G172" s="407">
        <v>100</v>
      </c>
      <c r="H172" s="518">
        <v>646</v>
      </c>
      <c r="I172" s="390">
        <v>100</v>
      </c>
      <c r="J172" s="1010" t="s">
        <v>1410</v>
      </c>
      <c r="K172" s="1010"/>
      <c r="L172" s="1010"/>
      <c r="M172" s="1010"/>
    </row>
    <row r="173" spans="2:13" ht="15.75">
      <c r="B173" s="98"/>
      <c r="C173" s="1004" t="s">
        <v>1411</v>
      </c>
      <c r="D173" s="516" t="s">
        <v>1412</v>
      </c>
      <c r="E173" s="514">
        <v>70</v>
      </c>
      <c r="F173" s="514">
        <v>80</v>
      </c>
      <c r="G173" s="517">
        <v>100</v>
      </c>
      <c r="H173" s="518">
        <v>1139</v>
      </c>
      <c r="I173" s="390">
        <v>100</v>
      </c>
      <c r="J173" s="492">
        <v>1550</v>
      </c>
      <c r="K173" s="492">
        <v>6340</v>
      </c>
      <c r="L173" s="492" t="s">
        <v>1413</v>
      </c>
      <c r="M173" s="492" t="s">
        <v>1414</v>
      </c>
    </row>
    <row r="174" spans="2:13" ht="15.75">
      <c r="B174" s="98"/>
      <c r="C174" s="1004"/>
      <c r="D174" s="520" t="s">
        <v>1415</v>
      </c>
      <c r="E174" s="514">
        <v>70</v>
      </c>
      <c r="F174" s="514">
        <v>80</v>
      </c>
      <c r="G174" s="517">
        <v>100</v>
      </c>
      <c r="H174" s="518">
        <v>2063</v>
      </c>
      <c r="I174" s="390">
        <v>100</v>
      </c>
      <c r="J174" s="492">
        <v>938</v>
      </c>
      <c r="K174" s="492">
        <v>3370</v>
      </c>
      <c r="L174" s="492" t="s">
        <v>1416</v>
      </c>
      <c r="M174" s="492" t="s">
        <v>1417</v>
      </c>
    </row>
    <row r="175" spans="2:13" ht="15.75">
      <c r="B175" s="98"/>
      <c r="C175" s="395" t="s">
        <v>62</v>
      </c>
      <c r="D175" s="488"/>
      <c r="E175" s="439"/>
      <c r="F175" s="445"/>
      <c r="G175" s="396"/>
      <c r="H175" s="550">
        <f>SUM(H160:H174)</f>
        <v>15912</v>
      </c>
      <c r="I175" s="446">
        <v>100</v>
      </c>
      <c r="J175" s="446">
        <f>J160+J161+J162+J163+J164+J165+J166+J167+J168+J169+J170+J171+J173+J174</f>
        <v>18110</v>
      </c>
      <c r="K175" s="446">
        <f>K160+K161+K162+K163+K164+K165+K166+K167+K168+K169+K170+K171+K173+K174</f>
        <v>72878</v>
      </c>
      <c r="L175" s="541"/>
      <c r="M175" s="397"/>
    </row>
    <row r="176" spans="1:13" ht="15.75">
      <c r="A176" s="164">
        <v>9</v>
      </c>
      <c r="B176" s="96" t="s">
        <v>38</v>
      </c>
      <c r="C176" s="495"/>
      <c r="D176" s="495"/>
      <c r="E176" s="167"/>
      <c r="F176" s="167"/>
      <c r="G176" s="167"/>
      <c r="H176" s="167"/>
      <c r="I176" s="167"/>
      <c r="J176" s="383"/>
      <c r="K176" s="383"/>
      <c r="L176" s="383"/>
      <c r="M176" s="383"/>
    </row>
    <row r="177" spans="2:13" ht="15.75">
      <c r="B177" s="98"/>
      <c r="C177" s="429" t="s">
        <v>259</v>
      </c>
      <c r="D177" s="429" t="s">
        <v>1446</v>
      </c>
      <c r="E177" s="389">
        <v>71.6</v>
      </c>
      <c r="F177" s="389">
        <v>83.7</v>
      </c>
      <c r="G177" s="389">
        <v>100</v>
      </c>
      <c r="H177" s="430">
        <v>1563</v>
      </c>
      <c r="I177" s="389">
        <v>100</v>
      </c>
      <c r="J177" s="430">
        <v>1954</v>
      </c>
      <c r="K177" s="430">
        <v>9369</v>
      </c>
      <c r="L177" s="389">
        <v>12.5</v>
      </c>
      <c r="M177" s="389">
        <v>94.5</v>
      </c>
    </row>
    <row r="178" spans="2:13" ht="15.75">
      <c r="B178" s="98"/>
      <c r="C178" s="429" t="s">
        <v>1447</v>
      </c>
      <c r="D178" s="429" t="s">
        <v>1448</v>
      </c>
      <c r="E178" s="389">
        <v>72.1</v>
      </c>
      <c r="F178" s="389">
        <v>83</v>
      </c>
      <c r="G178" s="389">
        <v>100</v>
      </c>
      <c r="H178" s="430">
        <v>1352</v>
      </c>
      <c r="I178" s="389">
        <v>100</v>
      </c>
      <c r="J178" s="430">
        <v>1370</v>
      </c>
      <c r="K178" s="430">
        <v>6206</v>
      </c>
      <c r="L178" s="389">
        <v>5.1</v>
      </c>
      <c r="M178" s="389">
        <v>94</v>
      </c>
    </row>
    <row r="179" spans="2:13" ht="15.75">
      <c r="B179" s="98"/>
      <c r="C179" s="429" t="s">
        <v>1447</v>
      </c>
      <c r="D179" s="429" t="s">
        <v>1449</v>
      </c>
      <c r="E179" s="389">
        <v>70.1</v>
      </c>
      <c r="F179" s="389">
        <v>81.4</v>
      </c>
      <c r="G179" s="389">
        <v>100</v>
      </c>
      <c r="H179" s="430">
        <v>1288</v>
      </c>
      <c r="I179" s="389">
        <v>100</v>
      </c>
      <c r="J179" s="430">
        <v>1296</v>
      </c>
      <c r="K179" s="430">
        <v>6175</v>
      </c>
      <c r="L179" s="389">
        <v>5.7</v>
      </c>
      <c r="M179" s="389">
        <v>97</v>
      </c>
    </row>
    <row r="180" spans="2:13" ht="15.75">
      <c r="B180" s="98"/>
      <c r="C180" s="429" t="s">
        <v>263</v>
      </c>
      <c r="D180" s="429" t="s">
        <v>1450</v>
      </c>
      <c r="E180" s="389">
        <v>71</v>
      </c>
      <c r="F180" s="389">
        <v>82.7</v>
      </c>
      <c r="G180" s="389">
        <v>100</v>
      </c>
      <c r="H180" s="430">
        <v>1174</v>
      </c>
      <c r="I180" s="389">
        <v>100</v>
      </c>
      <c r="J180" s="430">
        <v>1128</v>
      </c>
      <c r="K180" s="430">
        <v>5329</v>
      </c>
      <c r="L180" s="389">
        <v>14.6</v>
      </c>
      <c r="M180" s="389">
        <v>99.4</v>
      </c>
    </row>
    <row r="181" spans="2:13" ht="15.75">
      <c r="B181" s="98"/>
      <c r="C181" s="429" t="s">
        <v>267</v>
      </c>
      <c r="D181" s="429" t="s">
        <v>1451</v>
      </c>
      <c r="E181" s="389">
        <v>71.9</v>
      </c>
      <c r="F181" s="389">
        <v>84.1</v>
      </c>
      <c r="G181" s="389">
        <v>100</v>
      </c>
      <c r="H181" s="430">
        <v>1312</v>
      </c>
      <c r="I181" s="389">
        <v>100</v>
      </c>
      <c r="J181" s="430">
        <v>1122</v>
      </c>
      <c r="K181" s="430">
        <v>5764</v>
      </c>
      <c r="L181" s="389">
        <v>14.6</v>
      </c>
      <c r="M181" s="389">
        <v>89.7</v>
      </c>
    </row>
    <row r="182" spans="2:13" ht="15.75">
      <c r="B182" s="98"/>
      <c r="C182" s="429" t="s">
        <v>38</v>
      </c>
      <c r="D182" s="429" t="s">
        <v>274</v>
      </c>
      <c r="E182" s="389">
        <v>70.3</v>
      </c>
      <c r="F182" s="389">
        <v>95.5</v>
      </c>
      <c r="G182" s="389">
        <v>100</v>
      </c>
      <c r="H182" s="430">
        <v>1468</v>
      </c>
      <c r="I182" s="389">
        <v>100</v>
      </c>
      <c r="J182" s="430">
        <v>2130</v>
      </c>
      <c r="K182" s="430">
        <v>9982</v>
      </c>
      <c r="L182" s="389">
        <v>1.03</v>
      </c>
      <c r="M182" s="389">
        <v>53.5</v>
      </c>
    </row>
    <row r="183" spans="2:13" ht="15.75">
      <c r="B183" s="98"/>
      <c r="C183" s="429" t="s">
        <v>38</v>
      </c>
      <c r="D183" s="429" t="s">
        <v>275</v>
      </c>
      <c r="E183" s="389">
        <v>74.1</v>
      </c>
      <c r="F183" s="389">
        <v>90.9</v>
      </c>
      <c r="G183" s="389">
        <v>100</v>
      </c>
      <c r="H183" s="430">
        <v>891</v>
      </c>
      <c r="I183" s="389">
        <v>100</v>
      </c>
      <c r="J183" s="430">
        <v>1307</v>
      </c>
      <c r="K183" s="430">
        <v>5084</v>
      </c>
      <c r="L183" s="389">
        <v>26.6</v>
      </c>
      <c r="M183" s="389">
        <v>59</v>
      </c>
    </row>
    <row r="184" spans="2:13" ht="15.75">
      <c r="B184" s="98"/>
      <c r="C184" s="429" t="s">
        <v>276</v>
      </c>
      <c r="D184" s="429" t="s">
        <v>1452</v>
      </c>
      <c r="E184" s="389">
        <v>71.4</v>
      </c>
      <c r="F184" s="389">
        <v>82.7</v>
      </c>
      <c r="G184" s="389">
        <v>100</v>
      </c>
      <c r="H184" s="430">
        <v>534</v>
      </c>
      <c r="I184" s="389">
        <v>100</v>
      </c>
      <c r="J184" s="389">
        <v>591</v>
      </c>
      <c r="K184" s="430">
        <v>2891</v>
      </c>
      <c r="L184" s="389">
        <v>15.7</v>
      </c>
      <c r="M184" s="389">
        <v>97.6</v>
      </c>
    </row>
    <row r="185" spans="2:13" ht="15.75">
      <c r="B185" s="98"/>
      <c r="C185" s="429" t="s">
        <v>1453</v>
      </c>
      <c r="D185" s="429" t="s">
        <v>1454</v>
      </c>
      <c r="E185" s="389">
        <v>70</v>
      </c>
      <c r="F185" s="389">
        <v>81.7</v>
      </c>
      <c r="G185" s="389">
        <v>100</v>
      </c>
      <c r="H185" s="430">
        <v>826</v>
      </c>
      <c r="I185" s="389">
        <v>100</v>
      </c>
      <c r="J185" s="389">
        <v>754</v>
      </c>
      <c r="K185" s="430">
        <v>3959</v>
      </c>
      <c r="L185" s="389">
        <v>4.8</v>
      </c>
      <c r="M185" s="389">
        <v>99.9</v>
      </c>
    </row>
    <row r="186" spans="2:13" ht="15.75">
      <c r="B186" s="98"/>
      <c r="C186" s="429" t="s">
        <v>263</v>
      </c>
      <c r="D186" s="429" t="s">
        <v>1455</v>
      </c>
      <c r="E186" s="389">
        <v>72.3</v>
      </c>
      <c r="F186" s="389">
        <v>83.1</v>
      </c>
      <c r="G186" s="389">
        <v>100</v>
      </c>
      <c r="H186" s="430">
        <v>933</v>
      </c>
      <c r="I186" s="389">
        <v>100</v>
      </c>
      <c r="J186" s="389">
        <v>495</v>
      </c>
      <c r="K186" s="430">
        <v>2737</v>
      </c>
      <c r="L186" s="389">
        <v>4</v>
      </c>
      <c r="M186" s="389">
        <v>100</v>
      </c>
    </row>
    <row r="187" spans="2:13" ht="15.75">
      <c r="B187" s="98"/>
      <c r="C187" s="415" t="s">
        <v>62</v>
      </c>
      <c r="D187" s="415">
        <v>10</v>
      </c>
      <c r="E187" s="431"/>
      <c r="F187" s="431"/>
      <c r="G187" s="417"/>
      <c r="H187" s="417">
        <f>SUM(H177:H186)</f>
        <v>11341</v>
      </c>
      <c r="I187" s="417"/>
      <c r="J187" s="417">
        <f>SUM(J177:J186)</f>
        <v>12147</v>
      </c>
      <c r="K187" s="417">
        <f>SUM(K177:K186)</f>
        <v>57496</v>
      </c>
      <c r="L187" s="431"/>
      <c r="M187" s="431"/>
    </row>
    <row r="188" spans="2:13" ht="15.75">
      <c r="B188" s="96" t="s">
        <v>40</v>
      </c>
      <c r="C188" s="415"/>
      <c r="D188" s="415"/>
      <c r="E188" s="431"/>
      <c r="F188" s="431"/>
      <c r="G188" s="417"/>
      <c r="H188" s="417"/>
      <c r="I188" s="417"/>
      <c r="J188" s="417"/>
      <c r="K188" s="417"/>
      <c r="L188" s="431"/>
      <c r="M188" s="431"/>
    </row>
    <row r="189" spans="2:13" ht="15.75">
      <c r="B189" s="98"/>
      <c r="C189" s="534" t="s">
        <v>1493</v>
      </c>
      <c r="D189" s="534" t="s">
        <v>1494</v>
      </c>
      <c r="E189" s="442" t="s">
        <v>1495</v>
      </c>
      <c r="F189" s="442">
        <v>80</v>
      </c>
      <c r="G189" s="442">
        <v>100</v>
      </c>
      <c r="H189" s="442">
        <v>2.006</v>
      </c>
      <c r="I189" s="442">
        <v>100</v>
      </c>
      <c r="J189" s="441">
        <v>1.731</v>
      </c>
      <c r="K189" s="441">
        <v>7.075</v>
      </c>
      <c r="L189" s="441" t="s">
        <v>1496</v>
      </c>
      <c r="M189" s="441" t="s">
        <v>287</v>
      </c>
    </row>
    <row r="190" spans="2:13" ht="15.75">
      <c r="B190" s="98"/>
      <c r="C190" s="394" t="s">
        <v>1493</v>
      </c>
      <c r="D190" s="394" t="s">
        <v>1497</v>
      </c>
      <c r="E190" s="442" t="s">
        <v>1495</v>
      </c>
      <c r="F190" s="442">
        <v>80</v>
      </c>
      <c r="G190" s="442">
        <v>100</v>
      </c>
      <c r="H190" s="442">
        <v>476</v>
      </c>
      <c r="I190" s="442">
        <v>100</v>
      </c>
      <c r="J190" s="441">
        <v>683</v>
      </c>
      <c r="K190" s="441">
        <v>3.156</v>
      </c>
      <c r="L190" s="441" t="s">
        <v>1498</v>
      </c>
      <c r="M190" s="441" t="s">
        <v>287</v>
      </c>
    </row>
    <row r="191" spans="2:13" ht="15.75">
      <c r="B191" s="98"/>
      <c r="C191" s="394" t="s">
        <v>1493</v>
      </c>
      <c r="D191" s="394" t="s">
        <v>1499</v>
      </c>
      <c r="E191" s="442" t="s">
        <v>1500</v>
      </c>
      <c r="F191" s="442">
        <v>100</v>
      </c>
      <c r="G191" s="442">
        <v>100</v>
      </c>
      <c r="H191" s="442">
        <v>1.703</v>
      </c>
      <c r="I191" s="442">
        <v>100</v>
      </c>
      <c r="J191" s="441">
        <v>1.773</v>
      </c>
      <c r="K191" s="441">
        <v>7.192</v>
      </c>
      <c r="L191" s="441" t="s">
        <v>1501</v>
      </c>
      <c r="M191" s="441" t="s">
        <v>287</v>
      </c>
    </row>
    <row r="192" spans="2:13" ht="15.75">
      <c r="B192" s="98"/>
      <c r="C192" s="394" t="s">
        <v>289</v>
      </c>
      <c r="D192" s="394" t="s">
        <v>290</v>
      </c>
      <c r="E192" s="442" t="s">
        <v>1502</v>
      </c>
      <c r="F192" s="442">
        <v>100</v>
      </c>
      <c r="G192" s="442">
        <v>100</v>
      </c>
      <c r="H192" s="442">
        <v>1.002</v>
      </c>
      <c r="I192" s="442">
        <v>100</v>
      </c>
      <c r="J192" s="441">
        <v>1.399</v>
      </c>
      <c r="K192" s="441">
        <v>5.401</v>
      </c>
      <c r="L192" s="441" t="s">
        <v>1503</v>
      </c>
      <c r="M192" s="441" t="s">
        <v>287</v>
      </c>
    </row>
    <row r="193" spans="2:13" ht="15.75">
      <c r="B193" s="98"/>
      <c r="C193" s="394" t="s">
        <v>1504</v>
      </c>
      <c r="D193" s="394" t="s">
        <v>1505</v>
      </c>
      <c r="E193" s="442">
        <v>71</v>
      </c>
      <c r="F193" s="442">
        <v>80</v>
      </c>
      <c r="G193" s="442">
        <v>100</v>
      </c>
      <c r="H193" s="442">
        <v>1.681</v>
      </c>
      <c r="I193" s="442">
        <v>100</v>
      </c>
      <c r="J193" s="441">
        <v>967</v>
      </c>
      <c r="K193" s="441">
        <v>3.746</v>
      </c>
      <c r="L193" s="441" t="s">
        <v>1506</v>
      </c>
      <c r="M193" s="441" t="s">
        <v>287</v>
      </c>
    </row>
    <row r="194" spans="2:13" ht="15.75">
      <c r="B194" s="98"/>
      <c r="C194" s="394" t="s">
        <v>1504</v>
      </c>
      <c r="D194" s="394" t="s">
        <v>1507</v>
      </c>
      <c r="E194" s="442">
        <v>71</v>
      </c>
      <c r="F194" s="442">
        <v>80</v>
      </c>
      <c r="G194" s="442">
        <v>100</v>
      </c>
      <c r="H194" s="442">
        <v>391</v>
      </c>
      <c r="I194" s="442">
        <v>100</v>
      </c>
      <c r="J194" s="441">
        <v>708</v>
      </c>
      <c r="K194" s="441">
        <v>2.914</v>
      </c>
      <c r="L194" s="441" t="s">
        <v>1508</v>
      </c>
      <c r="M194" s="441" t="s">
        <v>287</v>
      </c>
    </row>
    <row r="195" spans="2:13" ht="15.75">
      <c r="B195" s="98"/>
      <c r="C195" s="394" t="s">
        <v>1509</v>
      </c>
      <c r="D195" s="394" t="s">
        <v>1510</v>
      </c>
      <c r="E195" s="442">
        <v>70</v>
      </c>
      <c r="F195" s="442">
        <v>80</v>
      </c>
      <c r="G195" s="442">
        <v>100</v>
      </c>
      <c r="H195" s="442">
        <v>1.426</v>
      </c>
      <c r="I195" s="442">
        <v>100</v>
      </c>
      <c r="J195" s="441">
        <v>1.442</v>
      </c>
      <c r="K195" s="441">
        <v>7.15</v>
      </c>
      <c r="L195" s="441" t="s">
        <v>1511</v>
      </c>
      <c r="M195" s="441" t="s">
        <v>1512</v>
      </c>
    </row>
    <row r="196" spans="2:13" ht="15.75">
      <c r="B196" s="98"/>
      <c r="C196" s="394" t="s">
        <v>1509</v>
      </c>
      <c r="D196" s="394" t="s">
        <v>1513</v>
      </c>
      <c r="E196" s="442">
        <v>70</v>
      </c>
      <c r="F196" s="442">
        <v>80</v>
      </c>
      <c r="G196" s="442">
        <v>100</v>
      </c>
      <c r="H196" s="442">
        <v>381</v>
      </c>
      <c r="I196" s="442">
        <v>100</v>
      </c>
      <c r="J196" s="441">
        <v>377</v>
      </c>
      <c r="K196" s="441">
        <v>1.604</v>
      </c>
      <c r="L196" s="441" t="s">
        <v>1514</v>
      </c>
      <c r="M196" s="441" t="s">
        <v>1515</v>
      </c>
    </row>
    <row r="197" spans="2:13" ht="15.75">
      <c r="B197" s="98"/>
      <c r="C197" s="394" t="s">
        <v>1509</v>
      </c>
      <c r="D197" s="394" t="s">
        <v>1516</v>
      </c>
      <c r="E197" s="442">
        <v>70</v>
      </c>
      <c r="F197" s="442">
        <v>80</v>
      </c>
      <c r="G197" s="442">
        <v>100</v>
      </c>
      <c r="H197" s="442">
        <v>1.17</v>
      </c>
      <c r="I197" s="442">
        <v>100</v>
      </c>
      <c r="J197" s="441">
        <v>1.44</v>
      </c>
      <c r="K197" s="441">
        <v>6.538</v>
      </c>
      <c r="L197" s="441" t="s">
        <v>1517</v>
      </c>
      <c r="M197" s="441" t="s">
        <v>1518</v>
      </c>
    </row>
    <row r="198" spans="2:13" ht="15.75">
      <c r="B198" s="96"/>
      <c r="C198" s="394" t="s">
        <v>1519</v>
      </c>
      <c r="D198" s="394" t="s">
        <v>1520</v>
      </c>
      <c r="E198" s="442">
        <v>73</v>
      </c>
      <c r="F198" s="442">
        <v>80</v>
      </c>
      <c r="G198" s="442">
        <v>100</v>
      </c>
      <c r="H198" s="442">
        <v>911</v>
      </c>
      <c r="I198" s="442">
        <v>100</v>
      </c>
      <c r="J198" s="441">
        <v>1.309</v>
      </c>
      <c r="K198" s="441">
        <v>5.387</v>
      </c>
      <c r="L198" s="441" t="s">
        <v>1521</v>
      </c>
      <c r="M198" s="441" t="s">
        <v>1522</v>
      </c>
    </row>
    <row r="199" spans="2:13" ht="15.75">
      <c r="B199" s="96"/>
      <c r="C199" s="394" t="s">
        <v>1523</v>
      </c>
      <c r="D199" s="394" t="s">
        <v>1524</v>
      </c>
      <c r="E199" s="442">
        <v>70</v>
      </c>
      <c r="F199" s="442">
        <v>80</v>
      </c>
      <c r="G199" s="442">
        <v>100</v>
      </c>
      <c r="H199" s="442">
        <v>1.551</v>
      </c>
      <c r="I199" s="442">
        <v>100</v>
      </c>
      <c r="J199" s="441">
        <v>1.524</v>
      </c>
      <c r="K199" s="441">
        <v>6.84</v>
      </c>
      <c r="L199" s="441" t="s">
        <v>1525</v>
      </c>
      <c r="M199" s="441" t="s">
        <v>287</v>
      </c>
    </row>
    <row r="200" spans="2:13" ht="15.75">
      <c r="B200" s="96"/>
      <c r="C200" s="394" t="s">
        <v>1526</v>
      </c>
      <c r="D200" s="394" t="s">
        <v>1527</v>
      </c>
      <c r="E200" s="442">
        <v>74</v>
      </c>
      <c r="F200" s="442">
        <v>80</v>
      </c>
      <c r="G200" s="442">
        <v>100</v>
      </c>
      <c r="H200" s="442">
        <v>770</v>
      </c>
      <c r="I200" s="442">
        <v>100</v>
      </c>
      <c r="J200" s="441">
        <v>625</v>
      </c>
      <c r="K200" s="441">
        <v>2.535</v>
      </c>
      <c r="L200" s="441" t="s">
        <v>1528</v>
      </c>
      <c r="M200" s="441" t="s">
        <v>287</v>
      </c>
    </row>
    <row r="201" spans="2:13" ht="15.75">
      <c r="B201" s="96"/>
      <c r="C201" s="394" t="s">
        <v>291</v>
      </c>
      <c r="D201" s="394" t="s">
        <v>1529</v>
      </c>
      <c r="E201" s="442">
        <v>70</v>
      </c>
      <c r="F201" s="442">
        <v>80</v>
      </c>
      <c r="G201" s="442">
        <v>100</v>
      </c>
      <c r="H201" s="442">
        <v>1.652</v>
      </c>
      <c r="I201" s="442">
        <v>100</v>
      </c>
      <c r="J201" s="441">
        <v>1.406</v>
      </c>
      <c r="K201" s="441">
        <v>5.871</v>
      </c>
      <c r="L201" s="441" t="s">
        <v>1530</v>
      </c>
      <c r="M201" s="441" t="s">
        <v>1531</v>
      </c>
    </row>
    <row r="202" spans="2:13" ht="15.75">
      <c r="B202" s="96"/>
      <c r="C202" s="394" t="s">
        <v>291</v>
      </c>
      <c r="D202" s="394" t="s">
        <v>1532</v>
      </c>
      <c r="E202" s="442">
        <v>70</v>
      </c>
      <c r="F202" s="442">
        <v>80</v>
      </c>
      <c r="G202" s="442">
        <v>100</v>
      </c>
      <c r="H202" s="442">
        <v>1.112</v>
      </c>
      <c r="I202" s="442">
        <v>100</v>
      </c>
      <c r="J202" s="441">
        <v>1.425</v>
      </c>
      <c r="K202" s="441">
        <v>6.026</v>
      </c>
      <c r="L202" s="441" t="s">
        <v>1533</v>
      </c>
      <c r="M202" s="441" t="s">
        <v>1534</v>
      </c>
    </row>
    <row r="203" spans="2:13" ht="15.75">
      <c r="B203" s="96"/>
      <c r="C203" s="531" t="s">
        <v>131</v>
      </c>
      <c r="D203" s="531">
        <v>14</v>
      </c>
      <c r="E203" s="531"/>
      <c r="F203" s="531"/>
      <c r="G203" s="531"/>
      <c r="H203" s="531">
        <v>16.232</v>
      </c>
      <c r="I203" s="531"/>
      <c r="J203" s="533">
        <v>16.809</v>
      </c>
      <c r="K203" s="533">
        <v>71.435</v>
      </c>
      <c r="L203" s="533"/>
      <c r="M203" s="533"/>
    </row>
    <row r="204" spans="2:13" ht="15.75">
      <c r="B204" s="96" t="s">
        <v>36</v>
      </c>
      <c r="C204" s="531"/>
      <c r="D204" s="531"/>
      <c r="E204" s="531"/>
      <c r="F204" s="531"/>
      <c r="G204" s="531"/>
      <c r="H204" s="531"/>
      <c r="I204" s="531"/>
      <c r="J204" s="533"/>
      <c r="K204" s="533"/>
      <c r="L204" s="533"/>
      <c r="M204" s="533"/>
    </row>
    <row r="205" spans="2:13" ht="15.75">
      <c r="B205" s="96"/>
      <c r="C205" s="1004" t="s">
        <v>1547</v>
      </c>
      <c r="D205" s="394" t="s">
        <v>258</v>
      </c>
      <c r="E205" s="521">
        <v>84.64</v>
      </c>
      <c r="F205" s="521">
        <v>84.64</v>
      </c>
      <c r="G205" s="442">
        <v>100</v>
      </c>
      <c r="H205" s="443">
        <v>632</v>
      </c>
      <c r="I205" s="521">
        <v>100</v>
      </c>
      <c r="J205" s="522">
        <v>784</v>
      </c>
      <c r="K205" s="523">
        <v>3220</v>
      </c>
      <c r="L205" s="522">
        <v>15.43</v>
      </c>
      <c r="M205" s="522">
        <v>78.95</v>
      </c>
    </row>
    <row r="206" spans="2:13" ht="15.75">
      <c r="B206" s="96"/>
      <c r="C206" s="1004"/>
      <c r="D206" s="394" t="s">
        <v>1548</v>
      </c>
      <c r="E206" s="521">
        <v>95</v>
      </c>
      <c r="F206" s="521">
        <v>95</v>
      </c>
      <c r="G206" s="442">
        <v>100</v>
      </c>
      <c r="H206" s="443">
        <v>414</v>
      </c>
      <c r="I206" s="521">
        <v>100</v>
      </c>
      <c r="J206" s="522">
        <v>432</v>
      </c>
      <c r="K206" s="522">
        <v>1990</v>
      </c>
      <c r="L206" s="522" t="s">
        <v>1549</v>
      </c>
      <c r="M206" s="522" t="s">
        <v>1550</v>
      </c>
    </row>
    <row r="207" spans="2:13" ht="15.75">
      <c r="B207" s="96"/>
      <c r="C207" s="1004"/>
      <c r="D207" s="394" t="s">
        <v>1551</v>
      </c>
      <c r="E207" s="521">
        <v>80</v>
      </c>
      <c r="F207" s="521">
        <v>80</v>
      </c>
      <c r="G207" s="442">
        <v>100</v>
      </c>
      <c r="H207" s="408">
        <v>931</v>
      </c>
      <c r="I207" s="521">
        <v>100</v>
      </c>
      <c r="J207" s="522">
        <v>709</v>
      </c>
      <c r="K207" s="522">
        <v>3544</v>
      </c>
      <c r="L207" s="522" t="s">
        <v>1552</v>
      </c>
      <c r="M207" s="522" t="s">
        <v>1553</v>
      </c>
    </row>
    <row r="208" spans="2:13" ht="15.75">
      <c r="B208" s="96"/>
      <c r="C208" s="1004"/>
      <c r="D208" s="394" t="s">
        <v>1554</v>
      </c>
      <c r="E208" s="521" t="s">
        <v>1555</v>
      </c>
      <c r="F208" s="521">
        <v>80</v>
      </c>
      <c r="G208" s="442">
        <v>100</v>
      </c>
      <c r="H208" s="443">
        <v>968</v>
      </c>
      <c r="I208" s="521">
        <v>100</v>
      </c>
      <c r="J208" s="522">
        <v>933</v>
      </c>
      <c r="K208" s="522">
        <v>4958</v>
      </c>
      <c r="L208" s="522" t="s">
        <v>1556</v>
      </c>
      <c r="M208" s="522" t="s">
        <v>1557</v>
      </c>
    </row>
    <row r="209" spans="2:13" ht="15.75">
      <c r="B209" s="96"/>
      <c r="C209" s="521" t="s">
        <v>1558</v>
      </c>
      <c r="D209" s="524" t="s">
        <v>1559</v>
      </c>
      <c r="E209" s="359" t="s">
        <v>1560</v>
      </c>
      <c r="F209" s="359" t="s">
        <v>1561</v>
      </c>
      <c r="G209" s="359">
        <v>100</v>
      </c>
      <c r="H209" s="408">
        <v>1137</v>
      </c>
      <c r="I209" s="359">
        <v>100</v>
      </c>
      <c r="J209" s="363">
        <v>1198</v>
      </c>
      <c r="K209" s="486">
        <v>5310</v>
      </c>
      <c r="L209" s="363">
        <v>10.68</v>
      </c>
      <c r="M209" s="363" t="s">
        <v>1562</v>
      </c>
    </row>
    <row r="210" spans="2:13" ht="15.75">
      <c r="B210" s="96"/>
      <c r="C210" s="1004" t="s">
        <v>1563</v>
      </c>
      <c r="D210" s="394" t="s">
        <v>1564</v>
      </c>
      <c r="E210" s="359" t="s">
        <v>1565</v>
      </c>
      <c r="F210" s="359">
        <v>857</v>
      </c>
      <c r="G210" s="359">
        <v>100</v>
      </c>
      <c r="H210" s="408">
        <v>736</v>
      </c>
      <c r="I210" s="359">
        <v>100</v>
      </c>
      <c r="J210" s="363">
        <v>585</v>
      </c>
      <c r="K210" s="363">
        <v>3152</v>
      </c>
      <c r="L210" s="363" t="s">
        <v>1566</v>
      </c>
      <c r="M210" s="363">
        <v>100</v>
      </c>
    </row>
    <row r="211" spans="2:13" ht="15.75">
      <c r="B211" s="96"/>
      <c r="C211" s="1004"/>
      <c r="D211" s="394" t="s">
        <v>1567</v>
      </c>
      <c r="E211" s="442">
        <v>82.08</v>
      </c>
      <c r="F211" s="442">
        <v>82</v>
      </c>
      <c r="G211" s="442">
        <v>100</v>
      </c>
      <c r="H211" s="443">
        <v>871</v>
      </c>
      <c r="I211" s="442">
        <v>100</v>
      </c>
      <c r="J211" s="441">
        <v>426</v>
      </c>
      <c r="K211" s="441">
        <v>2130</v>
      </c>
      <c r="L211" s="441">
        <v>18</v>
      </c>
      <c r="M211" s="441">
        <v>94.13</v>
      </c>
    </row>
    <row r="212" spans="2:13" ht="15.75">
      <c r="B212" s="96"/>
      <c r="C212" s="1004"/>
      <c r="D212" s="394" t="s">
        <v>1568</v>
      </c>
      <c r="E212" s="442" t="s">
        <v>1569</v>
      </c>
      <c r="F212" s="442" t="s">
        <v>1569</v>
      </c>
      <c r="G212" s="442">
        <v>100</v>
      </c>
      <c r="H212" s="443">
        <v>413</v>
      </c>
      <c r="I212" s="442">
        <v>100</v>
      </c>
      <c r="J212" s="441">
        <v>392</v>
      </c>
      <c r="K212" s="441">
        <v>1996</v>
      </c>
      <c r="L212" s="441" t="s">
        <v>1570</v>
      </c>
      <c r="M212" s="441" t="s">
        <v>1571</v>
      </c>
    </row>
    <row r="213" spans="2:13" ht="15.75">
      <c r="B213" s="96"/>
      <c r="C213" s="1004"/>
      <c r="D213" s="394" t="s">
        <v>1572</v>
      </c>
      <c r="E213" s="442" t="s">
        <v>1573</v>
      </c>
      <c r="F213" s="442" t="s">
        <v>1574</v>
      </c>
      <c r="G213" s="442">
        <v>100</v>
      </c>
      <c r="H213" s="443">
        <v>960</v>
      </c>
      <c r="I213" s="442">
        <v>100</v>
      </c>
      <c r="J213" s="441">
        <v>1022</v>
      </c>
      <c r="K213" s="441">
        <v>3987</v>
      </c>
      <c r="L213" s="441" t="s">
        <v>1575</v>
      </c>
      <c r="M213" s="441" t="s">
        <v>1576</v>
      </c>
    </row>
    <row r="214" spans="2:13" ht="15.75">
      <c r="B214" s="98"/>
      <c r="C214" s="1004"/>
      <c r="D214" s="394" t="s">
        <v>1577</v>
      </c>
      <c r="E214" s="442" t="s">
        <v>1578</v>
      </c>
      <c r="F214" s="442" t="s">
        <v>1578</v>
      </c>
      <c r="G214" s="442">
        <v>100</v>
      </c>
      <c r="H214" s="443">
        <v>698</v>
      </c>
      <c r="I214" s="442">
        <v>100</v>
      </c>
      <c r="J214" s="441">
        <v>1185</v>
      </c>
      <c r="K214" s="441">
        <v>6494</v>
      </c>
      <c r="L214" s="441" t="s">
        <v>1579</v>
      </c>
      <c r="M214" s="441" t="s">
        <v>1580</v>
      </c>
    </row>
    <row r="215" spans="2:13" ht="15.75">
      <c r="B215" s="98"/>
      <c r="C215" s="1004"/>
      <c r="D215" s="394" t="s">
        <v>1581</v>
      </c>
      <c r="E215" s="442">
        <v>95</v>
      </c>
      <c r="F215" s="442">
        <v>95</v>
      </c>
      <c r="G215" s="442">
        <v>100</v>
      </c>
      <c r="H215" s="443">
        <v>1382</v>
      </c>
      <c r="I215" s="442">
        <v>100</v>
      </c>
      <c r="J215" s="441">
        <v>1400</v>
      </c>
      <c r="K215" s="441">
        <v>6549</v>
      </c>
      <c r="L215" s="441" t="s">
        <v>1582</v>
      </c>
      <c r="M215" s="441" t="s">
        <v>1583</v>
      </c>
    </row>
    <row r="216" spans="2:13" ht="15.75">
      <c r="B216" s="98"/>
      <c r="C216" s="521" t="s">
        <v>1584</v>
      </c>
      <c r="D216" s="524" t="s">
        <v>1585</v>
      </c>
      <c r="E216" s="521" t="s">
        <v>1586</v>
      </c>
      <c r="F216" s="521" t="s">
        <v>1587</v>
      </c>
      <c r="G216" s="442">
        <v>100</v>
      </c>
      <c r="H216" s="443">
        <v>656</v>
      </c>
      <c r="I216" s="521">
        <v>100</v>
      </c>
      <c r="J216" s="522">
        <v>400</v>
      </c>
      <c r="K216" s="522">
        <v>2517</v>
      </c>
      <c r="L216" s="522" t="s">
        <v>1588</v>
      </c>
      <c r="M216" s="522" t="s">
        <v>1589</v>
      </c>
    </row>
    <row r="217" spans="2:13" ht="15.75">
      <c r="B217" s="98"/>
      <c r="C217" s="1004" t="s">
        <v>1590</v>
      </c>
      <c r="D217" s="524" t="s">
        <v>1591</v>
      </c>
      <c r="E217" s="521" t="s">
        <v>1592</v>
      </c>
      <c r="F217" s="521">
        <v>83</v>
      </c>
      <c r="G217" s="442">
        <v>100</v>
      </c>
      <c r="H217" s="443">
        <v>1014</v>
      </c>
      <c r="I217" s="521">
        <v>100</v>
      </c>
      <c r="J217" s="522">
        <v>808</v>
      </c>
      <c r="K217" s="522">
        <v>4316</v>
      </c>
      <c r="L217" s="522" t="s">
        <v>1593</v>
      </c>
      <c r="M217" s="522" t="s">
        <v>1594</v>
      </c>
    </row>
    <row r="218" spans="2:13" ht="15.75">
      <c r="B218" s="98"/>
      <c r="C218" s="1004"/>
      <c r="D218" s="524" t="s">
        <v>1595</v>
      </c>
      <c r="E218" s="521">
        <v>94</v>
      </c>
      <c r="F218" s="521">
        <v>91</v>
      </c>
      <c r="G218" s="442">
        <v>100</v>
      </c>
      <c r="H218" s="443">
        <v>1125</v>
      </c>
      <c r="I218" s="521">
        <v>100</v>
      </c>
      <c r="J218" s="522">
        <v>1185</v>
      </c>
      <c r="K218" s="522">
        <v>4787</v>
      </c>
      <c r="L218" s="522" t="s">
        <v>1596</v>
      </c>
      <c r="M218" s="522" t="s">
        <v>1597</v>
      </c>
    </row>
    <row r="219" spans="1:13" ht="15.75">
      <c r="A219" s="164">
        <v>10</v>
      </c>
      <c r="B219" s="98"/>
      <c r="C219" s="1004" t="s">
        <v>1598</v>
      </c>
      <c r="D219" s="524" t="s">
        <v>1599</v>
      </c>
      <c r="E219" s="521">
        <v>86</v>
      </c>
      <c r="F219" s="521">
        <v>87</v>
      </c>
      <c r="G219" s="442">
        <v>100</v>
      </c>
      <c r="H219" s="443">
        <v>697</v>
      </c>
      <c r="I219" s="521">
        <v>100</v>
      </c>
      <c r="J219" s="522">
        <v>392</v>
      </c>
      <c r="K219" s="522">
        <v>2513</v>
      </c>
      <c r="L219" s="522" t="s">
        <v>1600</v>
      </c>
      <c r="M219" s="522" t="s">
        <v>1601</v>
      </c>
    </row>
    <row r="220" spans="2:13" ht="15.75">
      <c r="B220" s="98"/>
      <c r="C220" s="1004"/>
      <c r="D220" s="524" t="s">
        <v>1602</v>
      </c>
      <c r="E220" s="521">
        <v>91</v>
      </c>
      <c r="F220" s="521">
        <v>100</v>
      </c>
      <c r="G220" s="442">
        <v>100</v>
      </c>
      <c r="H220" s="443">
        <v>779</v>
      </c>
      <c r="I220" s="521">
        <v>100</v>
      </c>
      <c r="J220" s="522">
        <v>857</v>
      </c>
      <c r="K220" s="522">
        <v>4584</v>
      </c>
      <c r="L220" s="522" t="s">
        <v>1603</v>
      </c>
      <c r="M220" s="522" t="s">
        <v>1604</v>
      </c>
    </row>
    <row r="221" spans="2:13" ht="15.75">
      <c r="B221" s="98"/>
      <c r="C221" s="521" t="s">
        <v>1605</v>
      </c>
      <c r="D221" s="524" t="s">
        <v>1606</v>
      </c>
      <c r="E221" s="521">
        <v>85</v>
      </c>
      <c r="F221" s="521">
        <v>100</v>
      </c>
      <c r="G221" s="442">
        <v>100</v>
      </c>
      <c r="H221" s="443">
        <v>996</v>
      </c>
      <c r="I221" s="521">
        <v>100</v>
      </c>
      <c r="J221" s="522">
        <v>537</v>
      </c>
      <c r="K221" s="522">
        <v>3599</v>
      </c>
      <c r="L221" s="522" t="s">
        <v>1607</v>
      </c>
      <c r="M221" s="522" t="s">
        <v>1608</v>
      </c>
    </row>
    <row r="222" spans="2:13" ht="15.75">
      <c r="B222" s="98"/>
      <c r="C222" s="521" t="s">
        <v>1609</v>
      </c>
      <c r="D222" s="524" t="s">
        <v>1610</v>
      </c>
      <c r="E222" s="521">
        <v>79.3</v>
      </c>
      <c r="F222" s="521">
        <v>78</v>
      </c>
      <c r="G222" s="442">
        <v>100</v>
      </c>
      <c r="H222" s="443">
        <v>983</v>
      </c>
      <c r="I222" s="442">
        <v>100</v>
      </c>
      <c r="J222" s="441">
        <v>733</v>
      </c>
      <c r="K222" s="523">
        <v>3467</v>
      </c>
      <c r="L222" s="522">
        <v>7</v>
      </c>
      <c r="M222" s="522">
        <v>98</v>
      </c>
    </row>
    <row r="223" spans="2:13" ht="15.75">
      <c r="B223" s="98"/>
      <c r="C223" s="440" t="s">
        <v>131</v>
      </c>
      <c r="D223" s="438" t="s">
        <v>1611</v>
      </c>
      <c r="E223" s="438"/>
      <c r="F223" s="438"/>
      <c r="G223" s="445"/>
      <c r="H223" s="446"/>
      <c r="I223" s="438"/>
      <c r="J223" s="440"/>
      <c r="K223" s="440"/>
      <c r="L223" s="440"/>
      <c r="M223" s="440"/>
    </row>
    <row r="224" spans="2:13" ht="15.75">
      <c r="B224" s="96" t="s">
        <v>32</v>
      </c>
      <c r="C224" s="385" t="s">
        <v>1222</v>
      </c>
      <c r="D224" s="386" t="s">
        <v>1223</v>
      </c>
      <c r="E224" s="387">
        <v>70</v>
      </c>
      <c r="F224" s="538">
        <v>80</v>
      </c>
      <c r="G224" s="388">
        <v>100</v>
      </c>
      <c r="H224" s="389">
        <v>1066</v>
      </c>
      <c r="I224" s="390">
        <v>100</v>
      </c>
      <c r="J224" s="391">
        <v>1134</v>
      </c>
      <c r="K224" s="391">
        <v>4429</v>
      </c>
      <c r="L224" s="392">
        <f>(210/J224)*100</f>
        <v>18.51851851851852</v>
      </c>
      <c r="M224" s="392">
        <f>(473/J224)*100</f>
        <v>41.710758377425044</v>
      </c>
    </row>
    <row r="225" spans="2:13" ht="15.75">
      <c r="B225" s="98"/>
      <c r="C225" s="385" t="s">
        <v>1224</v>
      </c>
      <c r="D225" s="386" t="s">
        <v>1225</v>
      </c>
      <c r="E225" s="387">
        <v>70</v>
      </c>
      <c r="F225" s="538">
        <v>80</v>
      </c>
      <c r="G225" s="388">
        <v>100</v>
      </c>
      <c r="H225" s="389">
        <v>1105</v>
      </c>
      <c r="I225" s="390">
        <v>100</v>
      </c>
      <c r="J225" s="393">
        <v>1221</v>
      </c>
      <c r="K225" s="393">
        <v>5321</v>
      </c>
      <c r="L225" s="392">
        <f>(161/J225)*100</f>
        <v>13.185913185913186</v>
      </c>
      <c r="M225" s="392">
        <f>(857/J225)*100</f>
        <v>70.18837018837019</v>
      </c>
    </row>
    <row r="226" spans="2:13" ht="15.75">
      <c r="B226" s="98"/>
      <c r="C226" s="1006" t="s">
        <v>1226</v>
      </c>
      <c r="D226" s="386" t="s">
        <v>1227</v>
      </c>
      <c r="E226" s="387">
        <v>70</v>
      </c>
      <c r="F226" s="538">
        <v>80</v>
      </c>
      <c r="G226" s="388">
        <v>100</v>
      </c>
      <c r="H226" s="389">
        <v>1156</v>
      </c>
      <c r="I226" s="390">
        <v>100</v>
      </c>
      <c r="J226" s="391">
        <v>1538</v>
      </c>
      <c r="K226" s="391">
        <v>6155</v>
      </c>
      <c r="L226" s="392">
        <f>(202/J226)*100</f>
        <v>13.133940182054616</v>
      </c>
      <c r="M226" s="392">
        <f>(1068/J226)*100</f>
        <v>69.4408322496749</v>
      </c>
    </row>
    <row r="227" spans="2:13" ht="15.75">
      <c r="B227" s="98"/>
      <c r="C227" s="1006"/>
      <c r="D227" s="386" t="s">
        <v>239</v>
      </c>
      <c r="E227" s="387">
        <v>70</v>
      </c>
      <c r="F227" s="538">
        <v>90</v>
      </c>
      <c r="G227" s="388">
        <v>100</v>
      </c>
      <c r="H227" s="389">
        <v>906</v>
      </c>
      <c r="I227" s="390">
        <v>100</v>
      </c>
      <c r="J227" s="391">
        <v>1426</v>
      </c>
      <c r="K227" s="391">
        <v>5417</v>
      </c>
      <c r="L227" s="392">
        <v>14.6</v>
      </c>
      <c r="M227" s="392">
        <v>63.5</v>
      </c>
    </row>
    <row r="228" spans="2:13" ht="15.75">
      <c r="B228" s="98"/>
      <c r="C228" s="385" t="s">
        <v>1228</v>
      </c>
      <c r="D228" s="386" t="s">
        <v>1229</v>
      </c>
      <c r="E228" s="387">
        <v>70</v>
      </c>
      <c r="F228" s="538">
        <v>80</v>
      </c>
      <c r="G228" s="388">
        <v>100</v>
      </c>
      <c r="H228" s="389">
        <v>1354</v>
      </c>
      <c r="I228" s="390">
        <v>100</v>
      </c>
      <c r="J228" s="391">
        <v>1859</v>
      </c>
      <c r="K228" s="391">
        <v>7338</v>
      </c>
      <c r="L228" s="392">
        <f>(416/J228)*100</f>
        <v>22.377622377622377</v>
      </c>
      <c r="M228" s="392">
        <f>(1334/J228)*100</f>
        <v>71.75901022054867</v>
      </c>
    </row>
    <row r="229" spans="2:13" ht="15.75">
      <c r="B229" s="98"/>
      <c r="C229" s="1007" t="s">
        <v>1230</v>
      </c>
      <c r="D229" s="394" t="s">
        <v>1231</v>
      </c>
      <c r="E229" s="387">
        <v>70</v>
      </c>
      <c r="F229" s="538">
        <v>80</v>
      </c>
      <c r="G229" s="388">
        <v>100</v>
      </c>
      <c r="H229" s="389">
        <v>1405</v>
      </c>
      <c r="I229" s="390">
        <v>100</v>
      </c>
      <c r="J229" s="391">
        <v>1943</v>
      </c>
      <c r="K229" s="391">
        <v>6641</v>
      </c>
      <c r="L229" s="539">
        <v>12.1</v>
      </c>
      <c r="M229" s="539">
        <v>47.8</v>
      </c>
    </row>
    <row r="230" spans="2:13" ht="15.75">
      <c r="B230" s="98"/>
      <c r="C230" s="1007"/>
      <c r="D230" s="394" t="s">
        <v>238</v>
      </c>
      <c r="E230" s="387">
        <v>70</v>
      </c>
      <c r="F230" s="538">
        <v>90</v>
      </c>
      <c r="G230" s="388">
        <v>100</v>
      </c>
      <c r="H230" s="389">
        <v>1065</v>
      </c>
      <c r="I230" s="390">
        <v>100</v>
      </c>
      <c r="J230" s="391">
        <v>1640</v>
      </c>
      <c r="K230" s="391">
        <v>7011</v>
      </c>
      <c r="L230" s="539">
        <v>11.7</v>
      </c>
      <c r="M230" s="539">
        <v>69.4</v>
      </c>
    </row>
    <row r="231" spans="2:13" ht="15.75">
      <c r="B231" s="98"/>
      <c r="C231" s="395" t="s">
        <v>62</v>
      </c>
      <c r="D231" s="488"/>
      <c r="E231" s="439"/>
      <c r="F231" s="445"/>
      <c r="G231" s="396"/>
      <c r="H231" s="540">
        <f>SUM(H224:H230)</f>
        <v>8057</v>
      </c>
      <c r="I231" s="540"/>
      <c r="J231" s="540">
        <f>SUM(J224:J230)</f>
        <v>10761</v>
      </c>
      <c r="K231" s="540">
        <f>SUM(K224:K230)</f>
        <v>42312</v>
      </c>
      <c r="L231" s="541"/>
      <c r="M231" s="397"/>
    </row>
    <row r="232" spans="2:13" ht="15.75">
      <c r="B232" s="96" t="s">
        <v>572</v>
      </c>
      <c r="C232" s="98"/>
      <c r="D232" s="98"/>
      <c r="E232" s="167"/>
      <c r="F232" s="167"/>
      <c r="G232" s="167"/>
      <c r="H232" s="167"/>
      <c r="I232" s="167"/>
      <c r="J232" s="167"/>
      <c r="K232" s="167"/>
      <c r="L232" s="167"/>
      <c r="M232" s="167"/>
    </row>
    <row r="233" spans="2:13" ht="15.75">
      <c r="B233" s="98"/>
      <c r="C233" s="1004" t="s">
        <v>1661</v>
      </c>
      <c r="D233" s="524" t="s">
        <v>1662</v>
      </c>
      <c r="E233" s="521" t="s">
        <v>1663</v>
      </c>
      <c r="F233" s="551">
        <v>0.89</v>
      </c>
      <c r="G233" s="551">
        <v>1</v>
      </c>
      <c r="H233" s="521">
        <v>2.872</v>
      </c>
      <c r="I233" s="551">
        <v>1</v>
      </c>
      <c r="J233" s="522">
        <v>3.335</v>
      </c>
      <c r="K233" s="522">
        <v>15.296</v>
      </c>
      <c r="L233" s="522" t="s">
        <v>1664</v>
      </c>
      <c r="M233" s="522" t="s">
        <v>1665</v>
      </c>
    </row>
    <row r="234" spans="2:13" ht="15.75">
      <c r="B234" s="98"/>
      <c r="C234" s="1004"/>
      <c r="D234" s="524" t="s">
        <v>1666</v>
      </c>
      <c r="E234" s="521" t="s">
        <v>1667</v>
      </c>
      <c r="F234" s="521" t="s">
        <v>1668</v>
      </c>
      <c r="G234" s="551">
        <v>1</v>
      </c>
      <c r="H234" s="521">
        <v>2.26</v>
      </c>
      <c r="I234" s="551">
        <v>1</v>
      </c>
      <c r="J234" s="522">
        <v>2110</v>
      </c>
      <c r="K234" s="522">
        <v>11.237</v>
      </c>
      <c r="L234" s="522" t="s">
        <v>1669</v>
      </c>
      <c r="M234" s="522" t="s">
        <v>1670</v>
      </c>
    </row>
    <row r="235" spans="1:13" ht="15.75">
      <c r="A235" s="164">
        <v>11</v>
      </c>
      <c r="B235" s="98"/>
      <c r="C235" s="394" t="s">
        <v>1671</v>
      </c>
      <c r="D235" s="534" t="s">
        <v>1672</v>
      </c>
      <c r="E235" s="442" t="s">
        <v>1673</v>
      </c>
      <c r="F235" s="442" t="s">
        <v>1674</v>
      </c>
      <c r="G235" s="552">
        <v>1</v>
      </c>
      <c r="H235" s="442">
        <v>2.501</v>
      </c>
      <c r="I235" s="552">
        <v>1</v>
      </c>
      <c r="J235" s="441">
        <v>2778</v>
      </c>
      <c r="K235" s="441">
        <v>12.501</v>
      </c>
      <c r="L235" s="441" t="s">
        <v>1675</v>
      </c>
      <c r="M235" s="441" t="s">
        <v>1676</v>
      </c>
    </row>
    <row r="236" spans="2:13" ht="15.75">
      <c r="B236" s="98"/>
      <c r="C236" s="524" t="s">
        <v>1677</v>
      </c>
      <c r="D236" s="553" t="s">
        <v>1678</v>
      </c>
      <c r="E236" s="554">
        <v>0.668</v>
      </c>
      <c r="F236" s="521" t="s">
        <v>1679</v>
      </c>
      <c r="G236" s="551">
        <v>1</v>
      </c>
      <c r="H236" s="521">
        <v>347</v>
      </c>
      <c r="I236" s="551">
        <v>1</v>
      </c>
      <c r="J236" s="522">
        <v>384</v>
      </c>
      <c r="K236" s="522">
        <v>1728</v>
      </c>
      <c r="L236" s="522" t="s">
        <v>1680</v>
      </c>
      <c r="M236" s="522" t="s">
        <v>1681</v>
      </c>
    </row>
    <row r="237" spans="2:13" ht="15.75">
      <c r="B237" s="98"/>
      <c r="C237" s="394"/>
      <c r="D237" s="534" t="s">
        <v>1682</v>
      </c>
      <c r="E237" s="442" t="s">
        <v>1674</v>
      </c>
      <c r="F237" s="442" t="s">
        <v>1683</v>
      </c>
      <c r="G237" s="552">
        <v>1</v>
      </c>
      <c r="H237" s="442">
        <v>2.241</v>
      </c>
      <c r="I237" s="552">
        <v>1</v>
      </c>
      <c r="J237" s="441">
        <v>3545</v>
      </c>
      <c r="K237" s="441">
        <v>15.953</v>
      </c>
      <c r="L237" s="441" t="s">
        <v>1684</v>
      </c>
      <c r="M237" s="441" t="s">
        <v>1685</v>
      </c>
    </row>
    <row r="238" spans="2:13" ht="15.75">
      <c r="B238" s="98"/>
      <c r="C238" s="524" t="s">
        <v>1686</v>
      </c>
      <c r="D238" s="553" t="s">
        <v>1687</v>
      </c>
      <c r="E238" s="521" t="s">
        <v>1688</v>
      </c>
      <c r="F238" s="521" t="s">
        <v>1689</v>
      </c>
      <c r="G238" s="551">
        <v>1</v>
      </c>
      <c r="H238" s="521">
        <v>437</v>
      </c>
      <c r="I238" s="551">
        <v>1</v>
      </c>
      <c r="J238" s="522">
        <v>732</v>
      </c>
      <c r="K238" s="522">
        <v>3294</v>
      </c>
      <c r="L238" s="522" t="s">
        <v>1690</v>
      </c>
      <c r="M238" s="522" t="s">
        <v>1691</v>
      </c>
    </row>
    <row r="239" spans="2:13" ht="15.75">
      <c r="B239" s="98"/>
      <c r="C239" s="1009" t="s">
        <v>308</v>
      </c>
      <c r="D239" s="553" t="s">
        <v>1692</v>
      </c>
      <c r="E239" s="521" t="s">
        <v>1693</v>
      </c>
      <c r="F239" s="521" t="s">
        <v>1694</v>
      </c>
      <c r="G239" s="551">
        <v>1</v>
      </c>
      <c r="H239" s="521">
        <v>2.328</v>
      </c>
      <c r="I239" s="551">
        <v>1</v>
      </c>
      <c r="J239" s="522">
        <v>1938</v>
      </c>
      <c r="K239" s="522">
        <v>8587</v>
      </c>
      <c r="L239" s="522" t="s">
        <v>1695</v>
      </c>
      <c r="M239" s="522" t="s">
        <v>1696</v>
      </c>
    </row>
    <row r="240" spans="2:13" ht="15.75">
      <c r="B240" s="98"/>
      <c r="C240" s="1009"/>
      <c r="D240" s="553" t="s">
        <v>1697</v>
      </c>
      <c r="E240" s="521" t="s">
        <v>1698</v>
      </c>
      <c r="F240" s="521" t="s">
        <v>1699</v>
      </c>
      <c r="G240" s="551">
        <v>1</v>
      </c>
      <c r="H240" s="521">
        <v>1.27</v>
      </c>
      <c r="I240" s="551">
        <v>1</v>
      </c>
      <c r="J240" s="522">
        <v>807</v>
      </c>
      <c r="K240" s="522">
        <v>3672</v>
      </c>
      <c r="L240" s="522" t="s">
        <v>1700</v>
      </c>
      <c r="M240" s="522" t="s">
        <v>1701</v>
      </c>
    </row>
    <row r="241" spans="2:13" ht="15.75">
      <c r="B241" s="98"/>
      <c r="C241" s="1009"/>
      <c r="D241" s="553" t="s">
        <v>1702</v>
      </c>
      <c r="E241" s="521" t="s">
        <v>1703</v>
      </c>
      <c r="F241" s="551">
        <v>0.81</v>
      </c>
      <c r="G241" s="551">
        <v>1</v>
      </c>
      <c r="H241" s="521">
        <v>1.572</v>
      </c>
      <c r="I241" s="551">
        <v>1</v>
      </c>
      <c r="J241" s="522">
        <v>1844</v>
      </c>
      <c r="K241" s="522">
        <v>8.298</v>
      </c>
      <c r="L241" s="522" t="s">
        <v>1704</v>
      </c>
      <c r="M241" s="522" t="s">
        <v>1705</v>
      </c>
    </row>
    <row r="242" spans="2:13" ht="15.75">
      <c r="B242" s="98"/>
      <c r="C242" s="524" t="s">
        <v>1706</v>
      </c>
      <c r="D242" s="553" t="s">
        <v>1707</v>
      </c>
      <c r="E242" s="521" t="s">
        <v>1708</v>
      </c>
      <c r="F242" s="521" t="s">
        <v>1709</v>
      </c>
      <c r="G242" s="551">
        <v>1</v>
      </c>
      <c r="H242" s="521">
        <v>939</v>
      </c>
      <c r="I242" s="551">
        <v>1</v>
      </c>
      <c r="J242" s="522">
        <v>809</v>
      </c>
      <c r="K242" s="522">
        <v>3.601</v>
      </c>
      <c r="L242" s="522" t="s">
        <v>1710</v>
      </c>
      <c r="M242" s="522" t="s">
        <v>1711</v>
      </c>
    </row>
    <row r="243" spans="2:13" ht="15.75">
      <c r="B243" s="98" t="s">
        <v>1749</v>
      </c>
      <c r="C243" s="524"/>
      <c r="D243" s="553"/>
      <c r="E243" s="521"/>
      <c r="F243" s="521"/>
      <c r="G243" s="551"/>
      <c r="H243" s="521"/>
      <c r="I243" s="551"/>
      <c r="J243" s="522"/>
      <c r="K243" s="522"/>
      <c r="L243" s="522"/>
      <c r="M243" s="522"/>
    </row>
    <row r="244" spans="2:13" ht="15.75">
      <c r="B244" s="98"/>
      <c r="C244" s="385" t="s">
        <v>296</v>
      </c>
      <c r="D244" s="455" t="s">
        <v>1734</v>
      </c>
      <c r="E244" s="456">
        <v>79.21348314606742</v>
      </c>
      <c r="F244" s="456">
        <v>83.42696629213484</v>
      </c>
      <c r="G244" s="390">
        <v>100</v>
      </c>
      <c r="H244" s="457">
        <v>1586</v>
      </c>
      <c r="I244" s="390">
        <v>100</v>
      </c>
      <c r="J244" s="457">
        <v>1772</v>
      </c>
      <c r="K244" s="457">
        <v>8028</v>
      </c>
      <c r="L244" s="392">
        <f>224/J244*100</f>
        <v>12.641083521444695</v>
      </c>
      <c r="M244" s="392">
        <f>656/J244*100</f>
        <v>37.020316027088036</v>
      </c>
    </row>
    <row r="245" spans="2:13" ht="15.75">
      <c r="B245" s="98"/>
      <c r="C245" s="385" t="s">
        <v>296</v>
      </c>
      <c r="D245" s="455" t="s">
        <v>1735</v>
      </c>
      <c r="E245" s="456">
        <v>73.41417910447761</v>
      </c>
      <c r="F245" s="456">
        <v>81.05</v>
      </c>
      <c r="G245" s="390">
        <v>100</v>
      </c>
      <c r="H245" s="457">
        <v>1906</v>
      </c>
      <c r="I245" s="390">
        <v>100</v>
      </c>
      <c r="J245" s="457">
        <v>2135</v>
      </c>
      <c r="K245" s="457">
        <v>9313</v>
      </c>
      <c r="L245" s="392">
        <f>313/J245*100</f>
        <v>14.660421545667448</v>
      </c>
      <c r="M245" s="392">
        <f>120/J245*100</f>
        <v>5.620608899297424</v>
      </c>
    </row>
    <row r="246" spans="2:13" ht="15.75">
      <c r="B246" s="98"/>
      <c r="C246" s="385" t="s">
        <v>296</v>
      </c>
      <c r="D246" s="455" t="s">
        <v>1736</v>
      </c>
      <c r="E246" s="456">
        <v>81.1931950594267</v>
      </c>
      <c r="F246" s="456">
        <v>81.3563271964577</v>
      </c>
      <c r="G246" s="390">
        <v>100</v>
      </c>
      <c r="H246" s="457">
        <v>2653</v>
      </c>
      <c r="I246" s="390">
        <v>100</v>
      </c>
      <c r="J246" s="457">
        <v>4070</v>
      </c>
      <c r="K246" s="457">
        <v>19036</v>
      </c>
      <c r="L246" s="392">
        <f>669/J246*100</f>
        <v>16.437346437346438</v>
      </c>
      <c r="M246" s="392">
        <f>809/J246*100</f>
        <v>19.877149877149876</v>
      </c>
    </row>
    <row r="247" spans="2:13" ht="15.75">
      <c r="B247" s="98"/>
      <c r="C247" s="385" t="s">
        <v>1737</v>
      </c>
      <c r="D247" s="455" t="s">
        <v>1738</v>
      </c>
      <c r="E247" s="458">
        <v>70.07</v>
      </c>
      <c r="F247" s="459">
        <v>91.46482122260669</v>
      </c>
      <c r="G247" s="390">
        <v>100</v>
      </c>
      <c r="H247" s="457">
        <v>2174</v>
      </c>
      <c r="I247" s="390">
        <v>100</v>
      </c>
      <c r="J247" s="457">
        <v>2601</v>
      </c>
      <c r="K247" s="457">
        <v>11944</v>
      </c>
      <c r="L247" s="392">
        <f>350/J247*100</f>
        <v>13.456362937331795</v>
      </c>
      <c r="M247" s="392">
        <f>609/J247*100</f>
        <v>23.414071510957324</v>
      </c>
    </row>
    <row r="248" spans="2:13" ht="15.75">
      <c r="B248" s="98"/>
      <c r="C248" s="385" t="s">
        <v>1737</v>
      </c>
      <c r="D248" s="455" t="s">
        <v>1739</v>
      </c>
      <c r="E248" s="458">
        <v>74.56647398843931</v>
      </c>
      <c r="F248" s="459">
        <v>85.18129269574356</v>
      </c>
      <c r="G248" s="390">
        <v>100</v>
      </c>
      <c r="H248" s="457">
        <v>1427</v>
      </c>
      <c r="I248" s="390">
        <v>100</v>
      </c>
      <c r="J248" s="457">
        <v>1903</v>
      </c>
      <c r="K248" s="457">
        <v>9075</v>
      </c>
      <c r="L248" s="392">
        <f>276/J248*100</f>
        <v>14.503415659485025</v>
      </c>
      <c r="M248" s="392">
        <f>355/J248*100</f>
        <v>18.654755648975303</v>
      </c>
    </row>
    <row r="249" spans="2:13" ht="15.75">
      <c r="B249" s="98"/>
      <c r="C249" s="385" t="s">
        <v>297</v>
      </c>
      <c r="D249" s="455" t="s">
        <v>1740</v>
      </c>
      <c r="E249" s="458">
        <v>78.10867293625914</v>
      </c>
      <c r="F249" s="459">
        <v>80.66875653082549</v>
      </c>
      <c r="G249" s="390">
        <v>100</v>
      </c>
      <c r="H249" s="457">
        <v>4024</v>
      </c>
      <c r="I249" s="390">
        <v>100</v>
      </c>
      <c r="J249" s="457">
        <v>3828</v>
      </c>
      <c r="K249" s="457">
        <v>18997</v>
      </c>
      <c r="L249" s="392">
        <f>556/J249*100</f>
        <v>14.524555903866249</v>
      </c>
      <c r="M249" s="392">
        <f>1256/J249*100</f>
        <v>32.81086729362591</v>
      </c>
    </row>
    <row r="250" spans="2:13" ht="15.75">
      <c r="B250" s="98"/>
      <c r="C250" s="385" t="s">
        <v>297</v>
      </c>
      <c r="D250" s="455" t="s">
        <v>1741</v>
      </c>
      <c r="E250" s="458">
        <v>74.38825448613376</v>
      </c>
      <c r="F250" s="459">
        <v>85.15497553017944</v>
      </c>
      <c r="G250" s="390">
        <v>100</v>
      </c>
      <c r="H250" s="457">
        <v>1580</v>
      </c>
      <c r="I250" s="390">
        <v>100</v>
      </c>
      <c r="J250" s="457">
        <v>1839</v>
      </c>
      <c r="K250" s="457">
        <v>8220</v>
      </c>
      <c r="L250" s="392">
        <f>288/J250*100</f>
        <v>15.660685154975528</v>
      </c>
      <c r="M250" s="392">
        <f>792/J250*100</f>
        <v>43.066884176182704</v>
      </c>
    </row>
    <row r="251" spans="2:13" ht="15.75">
      <c r="B251" s="96"/>
      <c r="C251" s="460" t="s">
        <v>295</v>
      </c>
      <c r="D251" s="455" t="s">
        <v>1742</v>
      </c>
      <c r="E251" s="458">
        <v>46.487867177522354</v>
      </c>
      <c r="F251" s="459">
        <v>100</v>
      </c>
      <c r="G251" s="390">
        <v>100</v>
      </c>
      <c r="H251" s="457">
        <v>1496</v>
      </c>
      <c r="I251" s="390">
        <v>100</v>
      </c>
      <c r="J251" s="457">
        <v>1569</v>
      </c>
      <c r="K251" s="457">
        <v>6584</v>
      </c>
      <c r="L251" s="392">
        <f>280/J251*100</f>
        <v>17.845761631612493</v>
      </c>
      <c r="M251" s="392">
        <f>798/J251*100</f>
        <v>50.860420650095605</v>
      </c>
    </row>
    <row r="252" spans="2:13" ht="15.75">
      <c r="B252" s="98"/>
      <c r="C252" s="460" t="s">
        <v>295</v>
      </c>
      <c r="D252" s="455" t="s">
        <v>1743</v>
      </c>
      <c r="E252" s="458">
        <v>71.86564682407716</v>
      </c>
      <c r="F252" s="459">
        <v>80.09</v>
      </c>
      <c r="G252" s="390">
        <v>100</v>
      </c>
      <c r="H252" s="457">
        <v>2557</v>
      </c>
      <c r="I252" s="390">
        <v>100</v>
      </c>
      <c r="J252" s="457">
        <v>3007</v>
      </c>
      <c r="K252" s="457">
        <v>14074</v>
      </c>
      <c r="L252" s="392">
        <f>549/J252*100</f>
        <v>18.25739940139674</v>
      </c>
      <c r="M252" s="392">
        <f>651/J252*100</f>
        <v>21.649484536082475</v>
      </c>
    </row>
    <row r="253" spans="2:13" ht="15.75">
      <c r="B253" s="98"/>
      <c r="C253" s="385" t="s">
        <v>296</v>
      </c>
      <c r="D253" s="455" t="s">
        <v>1744</v>
      </c>
      <c r="E253" s="458">
        <v>72.6</v>
      </c>
      <c r="F253" s="459">
        <v>89.4</v>
      </c>
      <c r="G253" s="390">
        <v>100</v>
      </c>
      <c r="H253" s="457">
        <v>1771</v>
      </c>
      <c r="I253" s="390">
        <v>100</v>
      </c>
      <c r="J253" s="457">
        <v>2514</v>
      </c>
      <c r="K253" s="457">
        <v>11313</v>
      </c>
      <c r="L253" s="392">
        <v>16.59</v>
      </c>
      <c r="M253" s="392">
        <v>42.36</v>
      </c>
    </row>
    <row r="254" spans="2:13" ht="15.75">
      <c r="B254" s="98"/>
      <c r="C254" s="385" t="s">
        <v>296</v>
      </c>
      <c r="D254" s="455" t="s">
        <v>302</v>
      </c>
      <c r="E254" s="458">
        <v>71.3</v>
      </c>
      <c r="F254" s="459">
        <v>99</v>
      </c>
      <c r="G254" s="390">
        <v>100</v>
      </c>
      <c r="H254" s="457">
        <v>1898</v>
      </c>
      <c r="I254" s="390">
        <v>100</v>
      </c>
      <c r="J254" s="457">
        <v>1973</v>
      </c>
      <c r="K254" s="457">
        <v>8870</v>
      </c>
      <c r="L254" s="392">
        <v>14.19</v>
      </c>
      <c r="M254" s="392">
        <v>12.2</v>
      </c>
    </row>
    <row r="255" spans="1:13" ht="15.75">
      <c r="A255" s="164">
        <v>12</v>
      </c>
      <c r="B255" s="98"/>
      <c r="C255" s="385" t="s">
        <v>297</v>
      </c>
      <c r="D255" s="455" t="s">
        <v>304</v>
      </c>
      <c r="E255" s="458">
        <v>93.4</v>
      </c>
      <c r="F255" s="459">
        <v>100</v>
      </c>
      <c r="G255" s="390">
        <v>100</v>
      </c>
      <c r="H255" s="457">
        <v>2667</v>
      </c>
      <c r="I255" s="390">
        <v>100</v>
      </c>
      <c r="J255" s="457">
        <v>2570</v>
      </c>
      <c r="K255" s="457">
        <v>11575</v>
      </c>
      <c r="L255" s="392">
        <v>16.42</v>
      </c>
      <c r="M255" s="392">
        <v>12</v>
      </c>
    </row>
    <row r="256" spans="2:13" ht="15.75">
      <c r="B256" s="98"/>
      <c r="C256" s="385" t="s">
        <v>297</v>
      </c>
      <c r="D256" s="455" t="s">
        <v>1745</v>
      </c>
      <c r="E256" s="458">
        <v>90.6</v>
      </c>
      <c r="F256" s="459">
        <v>100</v>
      </c>
      <c r="G256" s="390">
        <v>100</v>
      </c>
      <c r="H256" s="457">
        <v>2511</v>
      </c>
      <c r="I256" s="390">
        <v>100</v>
      </c>
      <c r="J256" s="457">
        <v>835</v>
      </c>
      <c r="K256" s="457">
        <v>3757</v>
      </c>
      <c r="L256" s="392">
        <v>38.6</v>
      </c>
      <c r="M256" s="392">
        <v>14.6</v>
      </c>
    </row>
    <row r="257" spans="2:13" ht="15.75">
      <c r="B257" s="98"/>
      <c r="C257" s="385" t="s">
        <v>297</v>
      </c>
      <c r="D257" s="455" t="s">
        <v>1746</v>
      </c>
      <c r="E257" s="458">
        <v>88.3</v>
      </c>
      <c r="F257" s="459">
        <v>97.3</v>
      </c>
      <c r="G257" s="390">
        <v>100</v>
      </c>
      <c r="H257" s="457">
        <v>1480</v>
      </c>
      <c r="I257" s="390">
        <v>100</v>
      </c>
      <c r="J257" s="457">
        <v>2170</v>
      </c>
      <c r="K257" s="457">
        <v>9769</v>
      </c>
      <c r="L257" s="392">
        <v>14.1</v>
      </c>
      <c r="M257" s="392">
        <v>8</v>
      </c>
    </row>
    <row r="258" spans="2:13" ht="15.75">
      <c r="B258" s="98"/>
      <c r="C258" s="460" t="s">
        <v>295</v>
      </c>
      <c r="D258" s="455" t="s">
        <v>301</v>
      </c>
      <c r="E258" s="555">
        <v>80.2</v>
      </c>
      <c r="F258" s="556">
        <v>90.5</v>
      </c>
      <c r="G258" s="390">
        <v>100</v>
      </c>
      <c r="H258" s="457">
        <v>1408</v>
      </c>
      <c r="I258" s="390">
        <v>100</v>
      </c>
      <c r="J258" s="457">
        <v>342</v>
      </c>
      <c r="K258" s="457">
        <v>1539</v>
      </c>
      <c r="L258" s="446">
        <v>14.4</v>
      </c>
      <c r="M258" s="461" t="s">
        <v>1747</v>
      </c>
    </row>
    <row r="259" spans="2:13" ht="15.75">
      <c r="B259" s="98"/>
      <c r="C259" s="460" t="s">
        <v>295</v>
      </c>
      <c r="D259" s="455" t="s">
        <v>1748</v>
      </c>
      <c r="E259" s="555">
        <v>78.5</v>
      </c>
      <c r="F259" s="556">
        <v>90.7</v>
      </c>
      <c r="G259" s="390">
        <v>100</v>
      </c>
      <c r="H259" s="457">
        <v>1224</v>
      </c>
      <c r="I259" s="390">
        <v>100</v>
      </c>
      <c r="J259" s="557">
        <v>1920</v>
      </c>
      <c r="K259" s="457">
        <v>8640</v>
      </c>
      <c r="L259" s="558">
        <v>20</v>
      </c>
      <c r="M259" s="558">
        <v>2</v>
      </c>
    </row>
    <row r="260" spans="2:13" ht="15.75">
      <c r="B260" s="98"/>
      <c r="C260" s="395" t="s">
        <v>62</v>
      </c>
      <c r="D260" s="488">
        <v>16</v>
      </c>
      <c r="E260" s="439"/>
      <c r="F260" s="439"/>
      <c r="G260" s="462">
        <v>100</v>
      </c>
      <c r="H260" s="559">
        <f>SUM(H244:H259)</f>
        <v>32362</v>
      </c>
      <c r="I260" s="560">
        <v>100</v>
      </c>
      <c r="J260" s="463">
        <f>SUM(J244:J259)</f>
        <v>35048</v>
      </c>
      <c r="K260" s="463">
        <f>SUM(K244:K259)</f>
        <v>160734</v>
      </c>
      <c r="L260" s="560"/>
      <c r="M260" s="397"/>
    </row>
    <row r="261" spans="2:13" ht="15.75">
      <c r="B261" s="96" t="s">
        <v>9</v>
      </c>
      <c r="C261" s="395"/>
      <c r="D261" s="488"/>
      <c r="E261" s="439"/>
      <c r="F261" s="439"/>
      <c r="G261" s="462"/>
      <c r="H261" s="559"/>
      <c r="I261" s="560"/>
      <c r="J261" s="463"/>
      <c r="K261" s="463"/>
      <c r="L261" s="560"/>
      <c r="M261" s="397"/>
    </row>
    <row r="262" spans="2:13" ht="15.75">
      <c r="B262" s="98"/>
      <c r="C262" s="990" t="s">
        <v>1780</v>
      </c>
      <c r="D262" s="484" t="s">
        <v>1781</v>
      </c>
      <c r="E262" s="359">
        <v>53</v>
      </c>
      <c r="F262" s="359">
        <v>88</v>
      </c>
      <c r="G262" s="485">
        <v>1</v>
      </c>
      <c r="H262" s="389">
        <v>1543</v>
      </c>
      <c r="I262" s="359">
        <v>50</v>
      </c>
      <c r="J262" s="486">
        <v>1980</v>
      </c>
      <c r="K262" s="486">
        <v>7921</v>
      </c>
      <c r="L262" s="487" t="s">
        <v>1782</v>
      </c>
      <c r="M262" s="487" t="s">
        <v>1783</v>
      </c>
    </row>
    <row r="263" spans="1:13" ht="15.75">
      <c r="A263" s="164">
        <v>13</v>
      </c>
      <c r="B263" s="98"/>
      <c r="C263" s="990"/>
      <c r="D263" s="484" t="s">
        <v>1784</v>
      </c>
      <c r="E263" s="359">
        <v>67</v>
      </c>
      <c r="F263" s="359">
        <v>91</v>
      </c>
      <c r="G263" s="485">
        <v>1</v>
      </c>
      <c r="H263" s="389">
        <v>1107</v>
      </c>
      <c r="I263" s="359">
        <v>50</v>
      </c>
      <c r="J263" s="486">
        <v>2234</v>
      </c>
      <c r="K263" s="486">
        <v>8936</v>
      </c>
      <c r="L263" s="487" t="s">
        <v>1785</v>
      </c>
      <c r="M263" s="487" t="s">
        <v>1786</v>
      </c>
    </row>
    <row r="264" spans="2:13" ht="15.75">
      <c r="B264" s="98"/>
      <c r="C264" s="990" t="s">
        <v>1787</v>
      </c>
      <c r="D264" s="994" t="s">
        <v>1788</v>
      </c>
      <c r="E264" s="990">
        <v>68</v>
      </c>
      <c r="F264" s="990">
        <v>90</v>
      </c>
      <c r="G264" s="995">
        <v>1</v>
      </c>
      <c r="H264" s="989">
        <v>1264</v>
      </c>
      <c r="I264" s="996">
        <v>1</v>
      </c>
      <c r="J264" s="991">
        <v>2844</v>
      </c>
      <c r="K264" s="991">
        <v>11377</v>
      </c>
      <c r="L264" s="992" t="s">
        <v>1789</v>
      </c>
      <c r="M264" s="992" t="s">
        <v>1782</v>
      </c>
    </row>
    <row r="265" spans="2:13" ht="15.75">
      <c r="B265" s="98"/>
      <c r="C265" s="990"/>
      <c r="D265" s="994"/>
      <c r="E265" s="990"/>
      <c r="F265" s="990"/>
      <c r="G265" s="995"/>
      <c r="H265" s="989"/>
      <c r="I265" s="996"/>
      <c r="J265" s="991"/>
      <c r="K265" s="991"/>
      <c r="L265" s="992"/>
      <c r="M265" s="992"/>
    </row>
    <row r="266" spans="2:13" ht="15.75">
      <c r="B266" s="98"/>
      <c r="C266" s="990" t="s">
        <v>1790</v>
      </c>
      <c r="D266" s="994" t="s">
        <v>1791</v>
      </c>
      <c r="E266" s="990" t="s">
        <v>1792</v>
      </c>
      <c r="F266" s="990">
        <v>85</v>
      </c>
      <c r="G266" s="995">
        <v>1</v>
      </c>
      <c r="H266" s="989">
        <v>1557</v>
      </c>
      <c r="I266" s="996">
        <v>0.5</v>
      </c>
      <c r="J266" s="991">
        <v>2385</v>
      </c>
      <c r="K266" s="991">
        <v>9543</v>
      </c>
      <c r="L266" s="992" t="s">
        <v>1793</v>
      </c>
      <c r="M266" s="992" t="s">
        <v>1794</v>
      </c>
    </row>
    <row r="267" spans="2:13" ht="15.75">
      <c r="B267" s="98"/>
      <c r="C267" s="990"/>
      <c r="D267" s="994"/>
      <c r="E267" s="990"/>
      <c r="F267" s="990"/>
      <c r="G267" s="995"/>
      <c r="H267" s="989"/>
      <c r="I267" s="996"/>
      <c r="J267" s="991"/>
      <c r="K267" s="991"/>
      <c r="L267" s="992"/>
      <c r="M267" s="992"/>
    </row>
    <row r="268" spans="2:13" ht="15.75">
      <c r="B268" s="98"/>
      <c r="C268" s="990" t="s">
        <v>1795</v>
      </c>
      <c r="D268" s="994" t="s">
        <v>1796</v>
      </c>
      <c r="E268" s="990">
        <v>57</v>
      </c>
      <c r="F268" s="990">
        <v>90</v>
      </c>
      <c r="G268" s="995">
        <v>1</v>
      </c>
      <c r="H268" s="989">
        <v>977</v>
      </c>
      <c r="I268" s="990">
        <v>50</v>
      </c>
      <c r="J268" s="991">
        <v>1659</v>
      </c>
      <c r="K268" s="991">
        <v>6292</v>
      </c>
      <c r="L268" s="992" t="s">
        <v>1797</v>
      </c>
      <c r="M268" s="992" t="s">
        <v>1798</v>
      </c>
    </row>
    <row r="269" spans="2:13" ht="15.75">
      <c r="B269" s="98"/>
      <c r="C269" s="990"/>
      <c r="D269" s="994"/>
      <c r="E269" s="990"/>
      <c r="F269" s="990"/>
      <c r="G269" s="995"/>
      <c r="H269" s="989"/>
      <c r="I269" s="990"/>
      <c r="J269" s="991"/>
      <c r="K269" s="991"/>
      <c r="L269" s="992"/>
      <c r="M269" s="992"/>
    </row>
    <row r="270" spans="2:13" ht="15.75">
      <c r="B270" s="96"/>
      <c r="C270" s="990" t="s">
        <v>1799</v>
      </c>
      <c r="D270" s="994" t="s">
        <v>1800</v>
      </c>
      <c r="E270" s="990" t="s">
        <v>1801</v>
      </c>
      <c r="F270" s="990">
        <v>95</v>
      </c>
      <c r="G270" s="995">
        <v>1</v>
      </c>
      <c r="H270" s="989">
        <v>1388</v>
      </c>
      <c r="I270" s="990">
        <v>50</v>
      </c>
      <c r="J270" s="991">
        <v>2770</v>
      </c>
      <c r="K270" s="991">
        <v>11081</v>
      </c>
      <c r="L270" s="992" t="s">
        <v>1802</v>
      </c>
      <c r="M270" s="992" t="s">
        <v>1803</v>
      </c>
    </row>
    <row r="271" spans="2:13" ht="15.75">
      <c r="B271" s="98"/>
      <c r="C271" s="990"/>
      <c r="D271" s="994"/>
      <c r="E271" s="990"/>
      <c r="F271" s="990"/>
      <c r="G271" s="995"/>
      <c r="H271" s="989"/>
      <c r="I271" s="990"/>
      <c r="J271" s="991"/>
      <c r="K271" s="991"/>
      <c r="L271" s="992"/>
      <c r="M271" s="992"/>
    </row>
    <row r="272" spans="2:13" ht="15.75">
      <c r="B272" s="98"/>
      <c r="C272" s="990" t="s">
        <v>1804</v>
      </c>
      <c r="D272" s="994" t="s">
        <v>1805</v>
      </c>
      <c r="E272" s="990">
        <v>52</v>
      </c>
      <c r="F272" s="990">
        <v>80</v>
      </c>
      <c r="G272" s="995">
        <v>1</v>
      </c>
      <c r="H272" s="989">
        <v>612</v>
      </c>
      <c r="I272" s="990">
        <v>100</v>
      </c>
      <c r="J272" s="991">
        <v>967</v>
      </c>
      <c r="K272" s="991">
        <v>3868</v>
      </c>
      <c r="L272" s="992" t="s">
        <v>1806</v>
      </c>
      <c r="M272" s="993">
        <v>0.35</v>
      </c>
    </row>
    <row r="273" spans="2:13" ht="15.75">
      <c r="B273" s="98"/>
      <c r="C273" s="990"/>
      <c r="D273" s="994"/>
      <c r="E273" s="990"/>
      <c r="F273" s="990"/>
      <c r="G273" s="995"/>
      <c r="H273" s="989"/>
      <c r="I273" s="990"/>
      <c r="J273" s="991"/>
      <c r="K273" s="991"/>
      <c r="L273" s="992"/>
      <c r="M273" s="992"/>
    </row>
    <row r="274" spans="1:13" ht="15.75">
      <c r="A274" s="164">
        <v>14</v>
      </c>
      <c r="B274" s="98"/>
      <c r="C274" s="440" t="s">
        <v>62</v>
      </c>
      <c r="D274" s="488"/>
      <c r="E274" s="439"/>
      <c r="F274" s="445"/>
      <c r="G274" s="98"/>
      <c r="H274" s="489">
        <f>SUM(H262:H273)</f>
        <v>8448</v>
      </c>
      <c r="I274" s="489"/>
      <c r="J274" s="489">
        <f>SUM(J262:J273)</f>
        <v>14839</v>
      </c>
      <c r="K274" s="489">
        <f>SUM(K262:K273)</f>
        <v>59018</v>
      </c>
      <c r="L274" s="490"/>
      <c r="M274" s="490"/>
    </row>
    <row r="275" spans="2:13" ht="15.75">
      <c r="B275" s="96" t="s">
        <v>309</v>
      </c>
      <c r="C275" s="440"/>
      <c r="D275" s="488"/>
      <c r="E275" s="439"/>
      <c r="F275" s="445"/>
      <c r="G275" s="98"/>
      <c r="H275" s="489"/>
      <c r="I275" s="489"/>
      <c r="J275" s="489"/>
      <c r="K275" s="489"/>
      <c r="L275" s="490"/>
      <c r="M275" s="490"/>
    </row>
    <row r="276" spans="2:13" ht="15.75">
      <c r="B276" s="98"/>
      <c r="C276" s="390" t="s">
        <v>1852</v>
      </c>
      <c r="D276" s="390" t="s">
        <v>1853</v>
      </c>
      <c r="E276" s="390" t="s">
        <v>1093</v>
      </c>
      <c r="F276" s="390" t="s">
        <v>1854</v>
      </c>
      <c r="G276" s="390">
        <v>100</v>
      </c>
      <c r="H276" s="390">
        <v>1281</v>
      </c>
      <c r="I276" s="390">
        <v>100</v>
      </c>
      <c r="J276" s="390">
        <v>1233</v>
      </c>
      <c r="K276" s="390">
        <v>4204</v>
      </c>
      <c r="L276" s="390">
        <v>12.1</v>
      </c>
      <c r="M276" s="390" t="s">
        <v>1855</v>
      </c>
    </row>
    <row r="277" spans="2:13" ht="15.75">
      <c r="B277" s="98"/>
      <c r="C277" s="390"/>
      <c r="D277" s="390" t="s">
        <v>1856</v>
      </c>
      <c r="E277" s="390" t="s">
        <v>1857</v>
      </c>
      <c r="F277" s="390" t="s">
        <v>1858</v>
      </c>
      <c r="G277" s="390">
        <v>100</v>
      </c>
      <c r="H277" s="390">
        <v>497</v>
      </c>
      <c r="I277" s="390">
        <v>100</v>
      </c>
      <c r="J277" s="390">
        <v>796</v>
      </c>
      <c r="K277" s="390">
        <v>3104</v>
      </c>
      <c r="L277" s="390">
        <v>16.7</v>
      </c>
      <c r="M277" s="390" t="s">
        <v>1066</v>
      </c>
    </row>
    <row r="278" spans="2:13" ht="15.75">
      <c r="B278" s="98"/>
      <c r="C278" s="390"/>
      <c r="D278" s="390" t="s">
        <v>1859</v>
      </c>
      <c r="E278" s="390" t="s">
        <v>1074</v>
      </c>
      <c r="F278" s="390" t="s">
        <v>1860</v>
      </c>
      <c r="G278" s="390">
        <v>100</v>
      </c>
      <c r="H278" s="390">
        <v>649</v>
      </c>
      <c r="I278" s="390">
        <v>100</v>
      </c>
      <c r="J278" s="390">
        <v>755</v>
      </c>
      <c r="K278" s="390">
        <v>3141</v>
      </c>
      <c r="L278" s="390" t="s">
        <v>1861</v>
      </c>
      <c r="M278" s="390" t="s">
        <v>1862</v>
      </c>
    </row>
    <row r="279" spans="2:13" ht="15.75">
      <c r="B279" s="98"/>
      <c r="C279" s="390"/>
      <c r="D279" s="390" t="s">
        <v>1863</v>
      </c>
      <c r="E279" s="390" t="s">
        <v>300</v>
      </c>
      <c r="F279" s="390" t="s">
        <v>1864</v>
      </c>
      <c r="G279" s="390">
        <v>100</v>
      </c>
      <c r="H279" s="390">
        <v>441</v>
      </c>
      <c r="I279" s="390">
        <v>100</v>
      </c>
      <c r="J279" s="390">
        <v>386</v>
      </c>
      <c r="K279" s="390">
        <v>1561</v>
      </c>
      <c r="L279" s="390" t="s">
        <v>1865</v>
      </c>
      <c r="M279" s="390" t="s">
        <v>1866</v>
      </c>
    </row>
    <row r="280" spans="2:13" ht="15.75">
      <c r="B280" s="98"/>
      <c r="C280" s="390"/>
      <c r="D280" s="390" t="s">
        <v>1867</v>
      </c>
      <c r="E280" s="390" t="s">
        <v>1868</v>
      </c>
      <c r="F280" s="390" t="s">
        <v>1869</v>
      </c>
      <c r="G280" s="390">
        <v>100</v>
      </c>
      <c r="H280" s="442">
        <v>113</v>
      </c>
      <c r="I280" s="390">
        <v>100</v>
      </c>
      <c r="J280" s="442">
        <v>404</v>
      </c>
      <c r="K280" s="442">
        <v>1994</v>
      </c>
      <c r="L280" s="442" t="s">
        <v>1870</v>
      </c>
      <c r="M280" s="442" t="s">
        <v>1871</v>
      </c>
    </row>
    <row r="281" spans="2:13" ht="15.75">
      <c r="B281" s="98"/>
      <c r="C281" s="390" t="s">
        <v>1872</v>
      </c>
      <c r="D281" s="390" t="s">
        <v>1873</v>
      </c>
      <c r="E281" s="390" t="s">
        <v>1006</v>
      </c>
      <c r="F281" s="390" t="s">
        <v>1054</v>
      </c>
      <c r="G281" s="390">
        <v>100</v>
      </c>
      <c r="H281" s="390">
        <v>353</v>
      </c>
      <c r="I281" s="390">
        <v>100</v>
      </c>
      <c r="J281" s="390">
        <v>598</v>
      </c>
      <c r="K281" s="390">
        <v>1320</v>
      </c>
      <c r="L281" s="561">
        <f>106/J281*100</f>
        <v>17.725752508361204</v>
      </c>
      <c r="M281" s="561">
        <f>2/598*100</f>
        <v>0.33444816053511706</v>
      </c>
    </row>
    <row r="282" spans="2:13" ht="15.75">
      <c r="B282" s="98"/>
      <c r="C282" s="390"/>
      <c r="D282" s="390" t="s">
        <v>1874</v>
      </c>
      <c r="E282" s="390" t="s">
        <v>293</v>
      </c>
      <c r="F282" s="390" t="s">
        <v>723</v>
      </c>
      <c r="G282" s="390">
        <v>100</v>
      </c>
      <c r="H282" s="390">
        <v>613</v>
      </c>
      <c r="I282" s="390">
        <v>100</v>
      </c>
      <c r="J282" s="390">
        <v>604</v>
      </c>
      <c r="K282" s="390">
        <v>2798</v>
      </c>
      <c r="L282" s="390" t="s">
        <v>1875</v>
      </c>
      <c r="M282" s="390">
        <v>0</v>
      </c>
    </row>
    <row r="283" spans="2:13" ht="15.75">
      <c r="B283" s="98"/>
      <c r="C283" s="390" t="s">
        <v>1876</v>
      </c>
      <c r="D283" s="390" t="s">
        <v>1877</v>
      </c>
      <c r="E283" s="390" t="s">
        <v>1878</v>
      </c>
      <c r="F283" s="390" t="s">
        <v>1879</v>
      </c>
      <c r="G283" s="390">
        <v>100</v>
      </c>
      <c r="H283" s="390">
        <v>730</v>
      </c>
      <c r="I283" s="390">
        <v>100</v>
      </c>
      <c r="J283" s="390">
        <v>905</v>
      </c>
      <c r="K283" s="390">
        <v>3056</v>
      </c>
      <c r="L283" s="390">
        <v>21.55</v>
      </c>
      <c r="M283" s="390" t="s">
        <v>1880</v>
      </c>
    </row>
    <row r="284" spans="2:13" ht="15.75">
      <c r="B284" s="98"/>
      <c r="C284" s="390"/>
      <c r="D284" s="390" t="s">
        <v>1881</v>
      </c>
      <c r="E284" s="390" t="s">
        <v>1882</v>
      </c>
      <c r="F284" s="390" t="s">
        <v>1883</v>
      </c>
      <c r="G284" s="390">
        <v>100</v>
      </c>
      <c r="H284" s="390">
        <v>260</v>
      </c>
      <c r="I284" s="390">
        <v>100</v>
      </c>
      <c r="J284" s="390">
        <v>370</v>
      </c>
      <c r="K284" s="390">
        <v>1269</v>
      </c>
      <c r="L284" s="561">
        <f>58/370*100</f>
        <v>15.675675675675677</v>
      </c>
      <c r="M284" s="390">
        <v>0</v>
      </c>
    </row>
    <row r="285" spans="2:13" ht="15.75">
      <c r="B285" s="98"/>
      <c r="C285" s="390" t="s">
        <v>1884</v>
      </c>
      <c r="D285" s="390" t="s">
        <v>1885</v>
      </c>
      <c r="E285" s="390" t="s">
        <v>1009</v>
      </c>
      <c r="F285" s="390" t="s">
        <v>1043</v>
      </c>
      <c r="G285" s="390">
        <v>100</v>
      </c>
      <c r="H285" s="390">
        <v>502</v>
      </c>
      <c r="I285" s="390">
        <v>100</v>
      </c>
      <c r="J285" s="390">
        <v>860</v>
      </c>
      <c r="K285" s="390">
        <v>3387</v>
      </c>
      <c r="L285" s="561">
        <f>167/860*100</f>
        <v>19.41860465116279</v>
      </c>
      <c r="M285" s="561">
        <f>287/860*100</f>
        <v>33.372093023255815</v>
      </c>
    </row>
    <row r="286" spans="2:13" ht="15.75">
      <c r="B286" s="98"/>
      <c r="C286" s="390" t="s">
        <v>311</v>
      </c>
      <c r="D286" s="390" t="s">
        <v>1886</v>
      </c>
      <c r="E286" s="390" t="s">
        <v>1887</v>
      </c>
      <c r="F286" s="390" t="s">
        <v>1888</v>
      </c>
      <c r="G286" s="390">
        <v>100</v>
      </c>
      <c r="H286" s="390">
        <v>2620</v>
      </c>
      <c r="I286" s="390">
        <v>100</v>
      </c>
      <c r="J286" s="390">
        <v>2829</v>
      </c>
      <c r="K286" s="390">
        <v>10168</v>
      </c>
      <c r="L286" s="561">
        <v>18</v>
      </c>
      <c r="M286" s="561">
        <v>16</v>
      </c>
    </row>
    <row r="287" spans="2:13" ht="15.75">
      <c r="B287" s="98"/>
      <c r="C287" s="390" t="s">
        <v>310</v>
      </c>
      <c r="D287" s="390" t="s">
        <v>579</v>
      </c>
      <c r="E287" s="390" t="s">
        <v>1889</v>
      </c>
      <c r="F287" s="390" t="s">
        <v>1890</v>
      </c>
      <c r="G287" s="390">
        <v>100</v>
      </c>
      <c r="H287" s="390">
        <v>4055</v>
      </c>
      <c r="I287" s="390">
        <v>100</v>
      </c>
      <c r="J287" s="390">
        <v>2520</v>
      </c>
      <c r="K287" s="390">
        <v>13335</v>
      </c>
      <c r="L287" s="561">
        <v>23</v>
      </c>
      <c r="M287" s="561">
        <v>35</v>
      </c>
    </row>
    <row r="288" spans="2:13" ht="15.75">
      <c r="B288" s="98"/>
      <c r="C288" s="390" t="s">
        <v>62</v>
      </c>
      <c r="D288" s="390"/>
      <c r="E288" s="390"/>
      <c r="F288" s="390"/>
      <c r="G288" s="390"/>
      <c r="H288" s="492">
        <f>SUM(H276:H287)</f>
        <v>12114</v>
      </c>
      <c r="I288" s="492"/>
      <c r="J288" s="492">
        <f>SUM(J276:J287)</f>
        <v>12260</v>
      </c>
      <c r="K288" s="492">
        <f>SUM(K276:K287)</f>
        <v>49337</v>
      </c>
      <c r="L288" s="562">
        <f>SUM(L276:L287)/12</f>
        <v>12.014169402933305</v>
      </c>
      <c r="M288" s="562">
        <f>SUM(M276:M287)/12</f>
        <v>7.058878431982578</v>
      </c>
    </row>
    <row r="289" spans="2:13" ht="15.75">
      <c r="B289" s="96"/>
      <c r="C289" s="987" t="s">
        <v>1891</v>
      </c>
      <c r="D289" s="988"/>
      <c r="E289" s="988"/>
      <c r="F289" s="988"/>
      <c r="G289" s="988"/>
      <c r="H289" s="988"/>
      <c r="I289" s="988"/>
      <c r="J289" s="988"/>
      <c r="K289" s="988"/>
      <c r="L289" s="988"/>
      <c r="M289" s="988"/>
    </row>
    <row r="290" spans="2:13" ht="15.75">
      <c r="B290" s="98"/>
      <c r="C290" s="988"/>
      <c r="D290" s="988"/>
      <c r="E290" s="988"/>
      <c r="F290" s="988"/>
      <c r="G290" s="988"/>
      <c r="H290" s="988"/>
      <c r="I290" s="988"/>
      <c r="J290" s="988"/>
      <c r="K290" s="988"/>
      <c r="L290" s="988"/>
      <c r="M290" s="988"/>
    </row>
    <row r="291" spans="2:13" ht="15.75">
      <c r="B291" s="98" t="s">
        <v>8</v>
      </c>
      <c r="C291" s="520"/>
      <c r="D291" s="520"/>
      <c r="E291" s="520"/>
      <c r="F291" s="520"/>
      <c r="G291" s="520"/>
      <c r="H291" s="520"/>
      <c r="I291" s="520"/>
      <c r="J291" s="520"/>
      <c r="K291" s="520"/>
      <c r="L291" s="520"/>
      <c r="M291" s="520"/>
    </row>
    <row r="292" spans="1:13" ht="15.75">
      <c r="A292" s="164">
        <v>15</v>
      </c>
      <c r="B292" s="98"/>
      <c r="C292" s="390" t="s">
        <v>1930</v>
      </c>
      <c r="D292" s="390" t="s">
        <v>1931</v>
      </c>
      <c r="E292" s="390" t="s">
        <v>1074</v>
      </c>
      <c r="F292" s="390" t="s">
        <v>1932</v>
      </c>
      <c r="G292" s="390">
        <v>100</v>
      </c>
      <c r="H292" s="390">
        <v>1.454</v>
      </c>
      <c r="I292" s="98">
        <v>100</v>
      </c>
      <c r="J292" s="390">
        <v>1.775</v>
      </c>
      <c r="K292" s="390">
        <v>9.754</v>
      </c>
      <c r="L292" s="390" t="s">
        <v>1063</v>
      </c>
      <c r="M292" s="390" t="s">
        <v>1933</v>
      </c>
    </row>
    <row r="293" spans="2:13" ht="15.75">
      <c r="B293" s="98"/>
      <c r="C293" s="390"/>
      <c r="D293" s="390" t="s">
        <v>1934</v>
      </c>
      <c r="E293" s="390" t="s">
        <v>1887</v>
      </c>
      <c r="F293" s="390" t="s">
        <v>1935</v>
      </c>
      <c r="G293" s="390">
        <v>100</v>
      </c>
      <c r="H293" s="390" t="s">
        <v>1936</v>
      </c>
      <c r="I293" s="98">
        <v>100</v>
      </c>
      <c r="J293" s="390">
        <v>1.151</v>
      </c>
      <c r="K293" s="390">
        <v>6.481</v>
      </c>
      <c r="L293" s="390" t="s">
        <v>1937</v>
      </c>
      <c r="M293" s="390" t="s">
        <v>1938</v>
      </c>
    </row>
    <row r="294" spans="2:13" ht="15.75">
      <c r="B294" s="98"/>
      <c r="C294" s="390"/>
      <c r="D294" s="390" t="s">
        <v>1939</v>
      </c>
      <c r="E294" s="390" t="s">
        <v>1025</v>
      </c>
      <c r="F294" s="390" t="s">
        <v>1940</v>
      </c>
      <c r="G294" s="390">
        <v>100</v>
      </c>
      <c r="H294" s="442">
        <v>912</v>
      </c>
      <c r="I294" s="98">
        <v>100</v>
      </c>
      <c r="J294" s="390">
        <v>1.041</v>
      </c>
      <c r="K294" s="390">
        <v>5.353</v>
      </c>
      <c r="L294" s="390" t="s">
        <v>1941</v>
      </c>
      <c r="M294" s="390" t="s">
        <v>1942</v>
      </c>
    </row>
    <row r="295" spans="2:13" ht="15.75">
      <c r="B295" s="98"/>
      <c r="C295" s="390" t="s">
        <v>1943</v>
      </c>
      <c r="D295" s="390" t="s">
        <v>1944</v>
      </c>
      <c r="E295" s="390" t="s">
        <v>300</v>
      </c>
      <c r="F295" s="390" t="s">
        <v>1945</v>
      </c>
      <c r="G295" s="390">
        <v>100</v>
      </c>
      <c r="H295" s="390">
        <v>1.044</v>
      </c>
      <c r="I295" s="98">
        <v>100</v>
      </c>
      <c r="J295" s="390">
        <v>1.463</v>
      </c>
      <c r="K295" s="390">
        <v>4.148</v>
      </c>
      <c r="L295" s="390" t="s">
        <v>1946</v>
      </c>
      <c r="M295" s="390" t="s">
        <v>1947</v>
      </c>
    </row>
    <row r="296" spans="2:13" ht="15.75">
      <c r="B296" s="98"/>
      <c r="C296" s="390"/>
      <c r="D296" s="390" t="s">
        <v>1948</v>
      </c>
      <c r="E296" s="390" t="s">
        <v>1857</v>
      </c>
      <c r="F296" s="390" t="s">
        <v>1858</v>
      </c>
      <c r="G296" s="390">
        <v>100</v>
      </c>
      <c r="H296" s="390">
        <v>985</v>
      </c>
      <c r="I296" s="98">
        <v>100</v>
      </c>
      <c r="J296" s="390">
        <v>810</v>
      </c>
      <c r="K296" s="390">
        <v>4.348</v>
      </c>
      <c r="L296" s="390" t="s">
        <v>1949</v>
      </c>
      <c r="M296" s="390" t="s">
        <v>1950</v>
      </c>
    </row>
    <row r="297" spans="2:13" ht="15.75">
      <c r="B297" s="98"/>
      <c r="C297" s="390"/>
      <c r="D297" s="390" t="s">
        <v>1951</v>
      </c>
      <c r="E297" s="390" t="s">
        <v>1940</v>
      </c>
      <c r="F297" s="390" t="s">
        <v>1857</v>
      </c>
      <c r="G297" s="390">
        <v>100</v>
      </c>
      <c r="H297" s="390">
        <v>860</v>
      </c>
      <c r="I297" s="98">
        <v>100</v>
      </c>
      <c r="J297" s="390">
        <v>825</v>
      </c>
      <c r="K297" s="390">
        <v>4.628</v>
      </c>
      <c r="L297" s="390" t="s">
        <v>1952</v>
      </c>
      <c r="M297" s="390" t="s">
        <v>1860</v>
      </c>
    </row>
    <row r="298" spans="2:13" ht="15.75">
      <c r="B298" s="98"/>
      <c r="C298" s="390"/>
      <c r="D298" s="390" t="s">
        <v>1953</v>
      </c>
      <c r="E298" s="390" t="s">
        <v>1954</v>
      </c>
      <c r="F298" s="390" t="s">
        <v>1026</v>
      </c>
      <c r="G298" s="390">
        <v>100</v>
      </c>
      <c r="H298" s="390">
        <v>492</v>
      </c>
      <c r="I298" s="98">
        <v>100</v>
      </c>
      <c r="J298" s="390">
        <v>573</v>
      </c>
      <c r="K298" s="390">
        <v>2.609</v>
      </c>
      <c r="L298" s="390" t="s">
        <v>1955</v>
      </c>
      <c r="M298" s="390" t="s">
        <v>1956</v>
      </c>
    </row>
    <row r="299" spans="2:13" ht="15.75">
      <c r="B299" s="98"/>
      <c r="C299" s="390" t="s">
        <v>1957</v>
      </c>
      <c r="D299" s="390" t="s">
        <v>1958</v>
      </c>
      <c r="E299" s="390" t="s">
        <v>1096</v>
      </c>
      <c r="F299" s="390" t="s">
        <v>1959</v>
      </c>
      <c r="G299" s="390">
        <v>100</v>
      </c>
      <c r="H299" s="390">
        <v>1.49</v>
      </c>
      <c r="I299" s="98">
        <v>100</v>
      </c>
      <c r="J299" s="390">
        <v>1.601</v>
      </c>
      <c r="K299" s="390">
        <v>7.74</v>
      </c>
      <c r="L299" s="390" t="s">
        <v>1952</v>
      </c>
      <c r="M299" s="390" t="s">
        <v>1960</v>
      </c>
    </row>
    <row r="300" spans="2:13" ht="15.75">
      <c r="B300" s="98"/>
      <c r="C300" s="390" t="s">
        <v>1961</v>
      </c>
      <c r="D300" s="390" t="s">
        <v>1962</v>
      </c>
      <c r="E300" s="390" t="s">
        <v>1879</v>
      </c>
      <c r="F300" s="390" t="s">
        <v>1890</v>
      </c>
      <c r="G300" s="390">
        <v>100</v>
      </c>
      <c r="H300" s="390">
        <v>668</v>
      </c>
      <c r="I300" s="98">
        <v>100</v>
      </c>
      <c r="J300" s="390">
        <v>709</v>
      </c>
      <c r="K300" s="390">
        <v>3.406</v>
      </c>
      <c r="L300" s="390" t="s">
        <v>1389</v>
      </c>
      <c r="M300" s="390" t="s">
        <v>1963</v>
      </c>
    </row>
    <row r="301" spans="2:13" ht="15.75">
      <c r="B301" s="98"/>
      <c r="C301" s="390" t="s">
        <v>1964</v>
      </c>
      <c r="D301" s="390" t="s">
        <v>288</v>
      </c>
      <c r="E301" s="390" t="s">
        <v>1965</v>
      </c>
      <c r="F301" s="390" t="s">
        <v>1966</v>
      </c>
      <c r="G301" s="390">
        <v>100</v>
      </c>
      <c r="H301" s="442">
        <v>536</v>
      </c>
      <c r="I301" s="98">
        <v>100</v>
      </c>
      <c r="J301" s="390">
        <v>937</v>
      </c>
      <c r="K301" s="390">
        <v>4.034</v>
      </c>
      <c r="L301" s="390" t="s">
        <v>1941</v>
      </c>
      <c r="M301" s="390" t="s">
        <v>1967</v>
      </c>
    </row>
    <row r="302" spans="2:13" ht="15.75">
      <c r="B302" s="98"/>
      <c r="C302" s="390" t="s">
        <v>1968</v>
      </c>
      <c r="D302" s="390" t="s">
        <v>1930</v>
      </c>
      <c r="E302" s="390" t="s">
        <v>1969</v>
      </c>
      <c r="F302" s="390" t="s">
        <v>1970</v>
      </c>
      <c r="G302" s="390">
        <v>100</v>
      </c>
      <c r="H302" s="390">
        <v>870</v>
      </c>
      <c r="I302" s="98">
        <v>100</v>
      </c>
      <c r="J302" s="390">
        <v>656</v>
      </c>
      <c r="K302" s="390">
        <v>3.986</v>
      </c>
      <c r="L302" s="390" t="s">
        <v>1971</v>
      </c>
      <c r="M302" s="390" t="s">
        <v>1972</v>
      </c>
    </row>
    <row r="303" spans="2:13" ht="15.75">
      <c r="B303" s="98"/>
      <c r="C303" s="390"/>
      <c r="D303" s="390" t="s">
        <v>1973</v>
      </c>
      <c r="E303" s="390" t="s">
        <v>1974</v>
      </c>
      <c r="F303" s="390" t="s">
        <v>1975</v>
      </c>
      <c r="G303" s="390">
        <v>100</v>
      </c>
      <c r="H303" s="390" t="s">
        <v>1976</v>
      </c>
      <c r="I303" s="98">
        <v>100</v>
      </c>
      <c r="J303" s="390">
        <v>549</v>
      </c>
      <c r="K303" s="390">
        <v>3.5</v>
      </c>
      <c r="L303" s="390" t="s">
        <v>1977</v>
      </c>
      <c r="M303" s="390" t="s">
        <v>1978</v>
      </c>
    </row>
    <row r="304" spans="2:13" ht="15.75">
      <c r="B304" s="98"/>
      <c r="C304" s="390"/>
      <c r="D304" s="390" t="s">
        <v>1979</v>
      </c>
      <c r="E304" s="390" t="s">
        <v>1980</v>
      </c>
      <c r="F304" s="390">
        <v>81</v>
      </c>
      <c r="G304" s="390">
        <v>100</v>
      </c>
      <c r="H304" s="390">
        <v>734</v>
      </c>
      <c r="I304" s="98">
        <v>100</v>
      </c>
      <c r="J304" s="390">
        <v>664</v>
      </c>
      <c r="K304" s="390">
        <v>3.998</v>
      </c>
      <c r="L304" s="390" t="s">
        <v>1981</v>
      </c>
      <c r="M304" s="390" t="s">
        <v>1982</v>
      </c>
    </row>
    <row r="305" spans="2:13" ht="15.75">
      <c r="B305" s="98"/>
      <c r="C305" s="390" t="s">
        <v>1983</v>
      </c>
      <c r="D305" s="390" t="s">
        <v>1984</v>
      </c>
      <c r="E305" s="390" t="s">
        <v>1889</v>
      </c>
      <c r="F305" s="390" t="s">
        <v>1094</v>
      </c>
      <c r="G305" s="390">
        <v>100</v>
      </c>
      <c r="H305" s="390">
        <v>222</v>
      </c>
      <c r="I305" s="98">
        <v>100</v>
      </c>
      <c r="J305" s="390">
        <v>440</v>
      </c>
      <c r="K305" s="390">
        <v>1.557</v>
      </c>
      <c r="L305" s="390" t="s">
        <v>1985</v>
      </c>
      <c r="M305" s="390" t="s">
        <v>1982</v>
      </c>
    </row>
    <row r="306" spans="1:13" ht="15.75">
      <c r="A306" s="164">
        <v>16</v>
      </c>
      <c r="B306" s="98"/>
      <c r="C306" s="390" t="s">
        <v>1986</v>
      </c>
      <c r="D306" s="390" t="s">
        <v>1987</v>
      </c>
      <c r="E306" s="390" t="s">
        <v>1988</v>
      </c>
      <c r="F306" s="390" t="s">
        <v>1989</v>
      </c>
      <c r="G306" s="390">
        <v>100</v>
      </c>
      <c r="H306" s="390">
        <v>713</v>
      </c>
      <c r="I306" s="98">
        <v>100</v>
      </c>
      <c r="J306" s="390">
        <v>912</v>
      </c>
      <c r="K306" s="390">
        <v>4.454</v>
      </c>
      <c r="L306" s="390" t="s">
        <v>1990</v>
      </c>
      <c r="M306" s="390" t="s">
        <v>1991</v>
      </c>
    </row>
    <row r="307" spans="2:13" ht="15.75">
      <c r="B307" s="98"/>
      <c r="C307" s="390" t="s">
        <v>131</v>
      </c>
      <c r="D307" s="390"/>
      <c r="E307" s="390"/>
      <c r="F307" s="390"/>
      <c r="G307" s="390"/>
      <c r="H307" s="390"/>
      <c r="I307" s="98">
        <v>100</v>
      </c>
      <c r="J307" s="390">
        <v>14.106</v>
      </c>
      <c r="K307" s="390">
        <v>71.996</v>
      </c>
      <c r="L307" s="390" t="s">
        <v>1992</v>
      </c>
      <c r="M307" s="390" t="s">
        <v>1993</v>
      </c>
    </row>
    <row r="308" spans="2:13" ht="15.75">
      <c r="B308" s="98" t="s">
        <v>574</v>
      </c>
      <c r="C308" s="563" t="s">
        <v>2040</v>
      </c>
      <c r="D308" s="563" t="s">
        <v>2041</v>
      </c>
      <c r="E308" s="563" t="s">
        <v>580</v>
      </c>
      <c r="F308" s="563">
        <v>80</v>
      </c>
      <c r="G308" s="563">
        <v>100</v>
      </c>
      <c r="H308" s="563">
        <v>2.84</v>
      </c>
      <c r="I308" s="563">
        <v>100</v>
      </c>
      <c r="J308" s="564">
        <v>3.847</v>
      </c>
      <c r="K308" s="564">
        <v>20.88</v>
      </c>
      <c r="L308" s="565">
        <v>0.03</v>
      </c>
      <c r="M308" s="566">
        <v>0.48</v>
      </c>
    </row>
    <row r="309" spans="2:13" ht="15.75">
      <c r="B309" s="98"/>
      <c r="C309" s="567" t="s">
        <v>2042</v>
      </c>
      <c r="D309" s="563" t="s">
        <v>2043</v>
      </c>
      <c r="E309" s="563" t="s">
        <v>581</v>
      </c>
      <c r="F309" s="563">
        <v>80</v>
      </c>
      <c r="G309" s="563">
        <v>100</v>
      </c>
      <c r="H309" s="563">
        <v>1.463</v>
      </c>
      <c r="I309" s="563">
        <v>100</v>
      </c>
      <c r="J309" s="564">
        <v>1.537</v>
      </c>
      <c r="K309" s="564">
        <v>8.05</v>
      </c>
      <c r="L309" s="565">
        <v>0.32</v>
      </c>
      <c r="M309" s="565">
        <v>0.76</v>
      </c>
    </row>
    <row r="310" spans="2:13" ht="15.75">
      <c r="B310" s="98"/>
      <c r="C310" s="567" t="s">
        <v>2044</v>
      </c>
      <c r="D310" s="563" t="s">
        <v>2045</v>
      </c>
      <c r="E310" s="563" t="s">
        <v>2046</v>
      </c>
      <c r="F310" s="563">
        <v>80</v>
      </c>
      <c r="G310" s="563">
        <v>100</v>
      </c>
      <c r="H310" s="563" t="s">
        <v>2047</v>
      </c>
      <c r="I310" s="563" t="s">
        <v>199</v>
      </c>
      <c r="J310" s="564">
        <v>2.869</v>
      </c>
      <c r="K310" s="564">
        <v>11.219</v>
      </c>
      <c r="L310" s="564"/>
      <c r="M310" s="564"/>
    </row>
    <row r="311" spans="2:13" ht="15.75">
      <c r="B311" s="98"/>
      <c r="C311" s="390"/>
      <c r="D311" s="390"/>
      <c r="E311" s="390"/>
      <c r="F311" s="390"/>
      <c r="G311" s="390"/>
      <c r="H311" s="442"/>
      <c r="I311" s="98"/>
      <c r="J311" s="390"/>
      <c r="K311" s="390"/>
      <c r="L311" s="390"/>
      <c r="M311" s="390"/>
    </row>
    <row r="312" spans="2:13" ht="15.75">
      <c r="B312" s="98" t="s">
        <v>312</v>
      </c>
      <c r="C312" s="394" t="s">
        <v>2080</v>
      </c>
      <c r="D312" s="394" t="s">
        <v>2081</v>
      </c>
      <c r="E312" s="442" t="s">
        <v>2082</v>
      </c>
      <c r="F312" s="442" t="s">
        <v>2082</v>
      </c>
      <c r="G312" s="552">
        <v>1</v>
      </c>
      <c r="H312" s="442">
        <v>1.514</v>
      </c>
      <c r="I312" s="552">
        <v>1</v>
      </c>
      <c r="J312" s="441">
        <v>1940</v>
      </c>
      <c r="K312" s="441">
        <v>7565</v>
      </c>
      <c r="L312" s="533"/>
      <c r="M312" s="441" t="s">
        <v>2083</v>
      </c>
    </row>
    <row r="313" spans="2:13" ht="15.75">
      <c r="B313" s="98"/>
      <c r="C313" s="394" t="s">
        <v>2084</v>
      </c>
      <c r="D313" s="394" t="s">
        <v>2085</v>
      </c>
      <c r="E313" s="442" t="s">
        <v>2086</v>
      </c>
      <c r="F313" s="442" t="s">
        <v>2086</v>
      </c>
      <c r="G313" s="552">
        <v>1</v>
      </c>
      <c r="H313" s="442">
        <v>1.165</v>
      </c>
      <c r="I313" s="552">
        <v>1</v>
      </c>
      <c r="J313" s="441">
        <v>1694</v>
      </c>
      <c r="K313" s="441">
        <v>6996</v>
      </c>
      <c r="L313" s="533"/>
      <c r="M313" s="441" t="s">
        <v>2087</v>
      </c>
    </row>
    <row r="314" spans="2:13" ht="15.75">
      <c r="B314" s="98"/>
      <c r="C314" s="394" t="s">
        <v>2084</v>
      </c>
      <c r="D314" s="394" t="s">
        <v>314</v>
      </c>
      <c r="E314" s="442" t="s">
        <v>2088</v>
      </c>
      <c r="F314" s="442" t="s">
        <v>2088</v>
      </c>
      <c r="G314" s="552">
        <v>1</v>
      </c>
      <c r="H314" s="531"/>
      <c r="I314" s="552">
        <v>1</v>
      </c>
      <c r="J314" s="441">
        <v>2148</v>
      </c>
      <c r="K314" s="441">
        <v>9369</v>
      </c>
      <c r="L314" s="533"/>
      <c r="M314" s="441" t="s">
        <v>2089</v>
      </c>
    </row>
    <row r="315" spans="2:13" ht="15.75">
      <c r="B315" s="98"/>
      <c r="C315" s="394" t="s">
        <v>909</v>
      </c>
      <c r="D315" s="394" t="s">
        <v>313</v>
      </c>
      <c r="E315" s="552">
        <v>0.94</v>
      </c>
      <c r="F315" s="552">
        <v>0.94</v>
      </c>
      <c r="G315" s="552">
        <v>1</v>
      </c>
      <c r="H315" s="531"/>
      <c r="I315" s="552">
        <v>1</v>
      </c>
      <c r="J315" s="441">
        <v>1709</v>
      </c>
      <c r="K315" s="441">
        <v>7183</v>
      </c>
      <c r="L315" s="533"/>
      <c r="M315" s="441">
        <v>0</v>
      </c>
    </row>
    <row r="316" spans="2:13" ht="15.75">
      <c r="B316" s="98"/>
      <c r="C316" s="525" t="s">
        <v>131</v>
      </c>
      <c r="D316" s="525"/>
      <c r="E316" s="531" t="s">
        <v>2090</v>
      </c>
      <c r="F316" s="531" t="s">
        <v>2090</v>
      </c>
      <c r="G316" s="568">
        <v>1</v>
      </c>
      <c r="H316" s="531">
        <v>2.679</v>
      </c>
      <c r="I316" s="568">
        <v>1</v>
      </c>
      <c r="J316" s="533">
        <v>7.491</v>
      </c>
      <c r="K316" s="533">
        <v>31.113</v>
      </c>
      <c r="L316" s="533" t="s">
        <v>2091</v>
      </c>
      <c r="M316" s="533" t="s">
        <v>2092</v>
      </c>
    </row>
    <row r="317" spans="2:13" ht="15.75">
      <c r="B317" s="96" t="s">
        <v>37</v>
      </c>
      <c r="C317" s="98"/>
      <c r="D317" s="98"/>
      <c r="E317" s="167"/>
      <c r="F317" s="167"/>
      <c r="G317" s="167"/>
      <c r="H317" s="167"/>
      <c r="I317" s="167"/>
      <c r="J317" s="167"/>
      <c r="K317" s="167"/>
      <c r="L317" s="167"/>
      <c r="M317" s="167"/>
    </row>
    <row r="318" spans="2:13" ht="15.75">
      <c r="B318" s="874"/>
      <c r="C318" s="871"/>
      <c r="D318" s="1009" t="s">
        <v>2347</v>
      </c>
      <c r="E318" s="1004">
        <v>73</v>
      </c>
      <c r="F318" s="1004">
        <v>85</v>
      </c>
      <c r="G318" s="1004">
        <v>100</v>
      </c>
      <c r="H318" s="1004">
        <v>699</v>
      </c>
      <c r="I318" s="1004">
        <v>100</v>
      </c>
      <c r="J318" s="992">
        <v>2.551</v>
      </c>
      <c r="K318" s="1011">
        <v>10.575</v>
      </c>
      <c r="L318" s="1011">
        <v>14.1</v>
      </c>
      <c r="M318" s="1011">
        <v>66.1</v>
      </c>
    </row>
    <row r="319" spans="2:13" ht="15.75">
      <c r="B319" s="874"/>
      <c r="C319" s="871"/>
      <c r="D319" s="1009"/>
      <c r="E319" s="1004"/>
      <c r="F319" s="1004"/>
      <c r="G319" s="1004"/>
      <c r="H319" s="1004"/>
      <c r="I319" s="1004"/>
      <c r="J319" s="992"/>
      <c r="K319" s="1011"/>
      <c r="L319" s="1011"/>
      <c r="M319" s="1011"/>
    </row>
    <row r="320" spans="2:13" ht="15.75">
      <c r="B320" s="874"/>
      <c r="C320" s="871" t="s">
        <v>2346</v>
      </c>
      <c r="D320" s="870" t="s">
        <v>2348</v>
      </c>
      <c r="E320" s="869">
        <v>73</v>
      </c>
      <c r="F320" s="869">
        <v>83</v>
      </c>
      <c r="G320" s="869">
        <v>100</v>
      </c>
      <c r="H320" s="869">
        <v>857</v>
      </c>
      <c r="I320" s="869">
        <v>100</v>
      </c>
      <c r="J320" s="363">
        <v>1.68</v>
      </c>
      <c r="K320" s="522">
        <v>6.95</v>
      </c>
      <c r="L320" s="522">
        <v>13.6</v>
      </c>
      <c r="M320" s="522">
        <v>81.5</v>
      </c>
    </row>
    <row r="321" spans="2:13" ht="15.75">
      <c r="B321" s="874"/>
      <c r="C321" s="871"/>
      <c r="D321" s="870" t="s">
        <v>2349</v>
      </c>
      <c r="E321" s="869">
        <v>76</v>
      </c>
      <c r="F321" s="869">
        <v>86</v>
      </c>
      <c r="G321" s="869">
        <v>100</v>
      </c>
      <c r="H321" s="869">
        <v>3.063</v>
      </c>
      <c r="I321" s="869">
        <v>100</v>
      </c>
      <c r="J321" s="363">
        <v>5.06</v>
      </c>
      <c r="K321" s="522">
        <v>20.045</v>
      </c>
      <c r="L321" s="522">
        <v>7.5</v>
      </c>
      <c r="M321" s="522">
        <v>45.5</v>
      </c>
    </row>
    <row r="322" spans="1:13" ht="15.75">
      <c r="A322" s="164">
        <v>17</v>
      </c>
      <c r="B322" s="874"/>
      <c r="C322" s="871" t="s">
        <v>2350</v>
      </c>
      <c r="D322" s="870" t="s">
        <v>2351</v>
      </c>
      <c r="E322" s="869">
        <v>71</v>
      </c>
      <c r="F322" s="869">
        <v>82</v>
      </c>
      <c r="G322" s="869">
        <v>100</v>
      </c>
      <c r="H322" s="869">
        <v>1.581</v>
      </c>
      <c r="I322" s="869">
        <v>100</v>
      </c>
      <c r="J322" s="363">
        <v>1.858</v>
      </c>
      <c r="K322" s="522">
        <v>8.192</v>
      </c>
      <c r="L322" s="522">
        <v>24.1</v>
      </c>
      <c r="M322" s="522">
        <v>46.8</v>
      </c>
    </row>
    <row r="323" spans="2:13" ht="13.5" customHeight="1">
      <c r="B323" s="874"/>
      <c r="C323" s="871" t="s">
        <v>2352</v>
      </c>
      <c r="D323" s="870" t="s">
        <v>2353</v>
      </c>
      <c r="E323" s="869">
        <v>73</v>
      </c>
      <c r="F323" s="869">
        <v>81</v>
      </c>
      <c r="G323" s="869">
        <v>100</v>
      </c>
      <c r="H323" s="869">
        <v>1.175</v>
      </c>
      <c r="I323" s="869">
        <v>100</v>
      </c>
      <c r="J323" s="363">
        <v>1581</v>
      </c>
      <c r="K323" s="522">
        <v>7.098</v>
      </c>
      <c r="L323" s="522">
        <v>70</v>
      </c>
      <c r="M323" s="522">
        <v>90</v>
      </c>
    </row>
    <row r="324" spans="2:13" ht="13.5" customHeight="1">
      <c r="B324" s="874"/>
      <c r="C324" s="1002" t="s">
        <v>2354</v>
      </c>
      <c r="D324" s="870" t="s">
        <v>2355</v>
      </c>
      <c r="E324" s="869">
        <v>76</v>
      </c>
      <c r="F324" s="869">
        <v>88</v>
      </c>
      <c r="G324" s="869">
        <v>100</v>
      </c>
      <c r="H324" s="869">
        <v>1.336</v>
      </c>
      <c r="I324" s="869">
        <v>100</v>
      </c>
      <c r="J324" s="363">
        <v>1.416</v>
      </c>
      <c r="K324" s="522">
        <v>6.682</v>
      </c>
      <c r="L324" s="522" t="s">
        <v>2356</v>
      </c>
      <c r="M324" s="522" t="s">
        <v>2357</v>
      </c>
    </row>
    <row r="325" spans="2:13" ht="13.5" customHeight="1">
      <c r="B325" s="874"/>
      <c r="C325" s="1002"/>
      <c r="D325" s="870" t="s">
        <v>2358</v>
      </c>
      <c r="E325" s="869">
        <v>74</v>
      </c>
      <c r="F325" s="869">
        <v>84</v>
      </c>
      <c r="G325" s="869">
        <v>100</v>
      </c>
      <c r="H325" s="869">
        <v>1.378</v>
      </c>
      <c r="I325" s="869">
        <v>100</v>
      </c>
      <c r="J325" s="363">
        <v>1.714</v>
      </c>
      <c r="K325" s="522">
        <v>7643</v>
      </c>
      <c r="L325" s="522" t="s">
        <v>1406</v>
      </c>
      <c r="M325" s="522">
        <v>91.7</v>
      </c>
    </row>
    <row r="326" spans="2:13" ht="13.5" customHeight="1">
      <c r="B326" s="874"/>
      <c r="C326" s="1002"/>
      <c r="D326" s="870" t="s">
        <v>2359</v>
      </c>
      <c r="E326" s="869">
        <v>74</v>
      </c>
      <c r="F326" s="869">
        <v>83</v>
      </c>
      <c r="G326" s="869">
        <v>100</v>
      </c>
      <c r="H326" s="869">
        <v>733</v>
      </c>
      <c r="I326" s="869">
        <v>100</v>
      </c>
      <c r="J326" s="363">
        <v>642</v>
      </c>
      <c r="K326" s="522">
        <v>2841</v>
      </c>
      <c r="L326" s="522" t="s">
        <v>1967</v>
      </c>
      <c r="M326" s="522">
        <v>100</v>
      </c>
    </row>
    <row r="327" spans="2:13" ht="13.5" customHeight="1">
      <c r="B327" s="874"/>
      <c r="C327" s="1002"/>
      <c r="D327" s="870" t="s">
        <v>2360</v>
      </c>
      <c r="E327" s="869">
        <v>78</v>
      </c>
      <c r="F327" s="869">
        <v>86</v>
      </c>
      <c r="G327" s="869">
        <v>100</v>
      </c>
      <c r="H327" s="869">
        <v>1.504</v>
      </c>
      <c r="I327" s="869">
        <v>100</v>
      </c>
      <c r="J327" s="363">
        <v>1.924</v>
      </c>
      <c r="K327" s="522">
        <v>8.662</v>
      </c>
      <c r="L327" s="522" t="s">
        <v>2361</v>
      </c>
      <c r="M327" s="522">
        <v>88</v>
      </c>
    </row>
    <row r="328" spans="2:13" ht="13.5" customHeight="1">
      <c r="B328" s="874"/>
      <c r="C328" s="875" t="s">
        <v>2362</v>
      </c>
      <c r="D328" s="870" t="s">
        <v>2363</v>
      </c>
      <c r="E328" s="869">
        <v>75</v>
      </c>
      <c r="F328" s="869">
        <v>86</v>
      </c>
      <c r="G328" s="869">
        <v>100</v>
      </c>
      <c r="H328" s="869">
        <v>753</v>
      </c>
      <c r="I328" s="869">
        <v>100</v>
      </c>
      <c r="J328" s="363">
        <v>2226</v>
      </c>
      <c r="K328" s="522">
        <v>10.11</v>
      </c>
      <c r="L328" s="522">
        <v>3</v>
      </c>
      <c r="M328" s="522">
        <v>87</v>
      </c>
    </row>
    <row r="329" spans="2:13" ht="13.5" customHeight="1">
      <c r="B329" s="874"/>
      <c r="C329" s="530" t="s">
        <v>131</v>
      </c>
      <c r="D329" s="438" t="s">
        <v>1482</v>
      </c>
      <c r="E329" s="438">
        <v>74</v>
      </c>
      <c r="F329" s="438">
        <v>84</v>
      </c>
      <c r="G329" s="438">
        <v>100</v>
      </c>
      <c r="H329" s="438">
        <v>13.079</v>
      </c>
      <c r="I329" s="438">
        <v>100</v>
      </c>
      <c r="J329" s="876">
        <v>20.652</v>
      </c>
      <c r="K329" s="440">
        <v>88.798</v>
      </c>
      <c r="L329" s="440" t="s">
        <v>1101</v>
      </c>
      <c r="M329" s="440" t="s">
        <v>2364</v>
      </c>
    </row>
    <row r="330" spans="2:13" ht="13.5" customHeight="1">
      <c r="B330" s="761" t="s">
        <v>34</v>
      </c>
      <c r="C330" s="704"/>
      <c r="D330"/>
      <c r="E330"/>
      <c r="F330"/>
      <c r="G330"/>
      <c r="H330"/>
      <c r="I330"/>
      <c r="J330"/>
      <c r="K330"/>
      <c r="L330"/>
      <c r="M330"/>
    </row>
    <row r="331" spans="2:13" ht="13.5" customHeight="1">
      <c r="B331" s="98"/>
      <c r="C331" s="762" t="s">
        <v>2156</v>
      </c>
      <c r="D331" s="762" t="s">
        <v>2157</v>
      </c>
      <c r="E331" s="709"/>
      <c r="F331" s="709"/>
      <c r="G331" s="706">
        <v>100</v>
      </c>
      <c r="H331" s="706">
        <v>1.343</v>
      </c>
      <c r="I331" s="709"/>
      <c r="J331" s="576"/>
      <c r="K331" s="576"/>
      <c r="L331" s="576"/>
      <c r="M331" s="576"/>
    </row>
    <row r="332" spans="2:13" ht="13.5" customHeight="1">
      <c r="B332" s="98"/>
      <c r="C332" s="762" t="s">
        <v>2156</v>
      </c>
      <c r="D332" s="762" t="s">
        <v>2158</v>
      </c>
      <c r="E332" s="709"/>
      <c r="F332" s="709"/>
      <c r="G332" s="706">
        <v>100</v>
      </c>
      <c r="H332" s="706">
        <v>1.341</v>
      </c>
      <c r="I332" s="709"/>
      <c r="J332" s="576"/>
      <c r="K332" s="576"/>
      <c r="L332" s="576"/>
      <c r="M332" s="576"/>
    </row>
    <row r="333" spans="2:13" ht="13.5" customHeight="1">
      <c r="B333" s="98"/>
      <c r="C333" s="762" t="s">
        <v>2156</v>
      </c>
      <c r="D333" s="762" t="s">
        <v>2159</v>
      </c>
      <c r="E333" s="706">
        <v>73</v>
      </c>
      <c r="F333" s="706">
        <v>85</v>
      </c>
      <c r="G333" s="706">
        <v>100</v>
      </c>
      <c r="H333" s="706">
        <v>582</v>
      </c>
      <c r="I333" s="706">
        <v>100</v>
      </c>
      <c r="J333" s="604">
        <v>1274</v>
      </c>
      <c r="K333" s="604">
        <v>4992</v>
      </c>
      <c r="L333" s="604" t="s">
        <v>2160</v>
      </c>
      <c r="M333" s="604">
        <v>47</v>
      </c>
    </row>
    <row r="334" spans="2:13" ht="13.5" customHeight="1">
      <c r="B334" s="98"/>
      <c r="C334" s="762" t="s">
        <v>2156</v>
      </c>
      <c r="D334" s="762" t="s">
        <v>2161</v>
      </c>
      <c r="E334" s="706">
        <v>71</v>
      </c>
      <c r="F334" s="706">
        <v>90</v>
      </c>
      <c r="G334" s="706">
        <v>100</v>
      </c>
      <c r="H334" s="706">
        <v>1.581</v>
      </c>
      <c r="I334" s="707">
        <v>1</v>
      </c>
      <c r="J334" s="604">
        <v>2256</v>
      </c>
      <c r="K334" s="604">
        <v>9066</v>
      </c>
      <c r="L334" s="604" t="s">
        <v>2162</v>
      </c>
      <c r="M334" s="604">
        <v>43</v>
      </c>
    </row>
    <row r="335" spans="2:13" ht="13.5" customHeight="1">
      <c r="B335" s="98"/>
      <c r="C335" s="762" t="s">
        <v>2156</v>
      </c>
      <c r="D335" s="762" t="s">
        <v>2163</v>
      </c>
      <c r="E335" s="706">
        <v>72</v>
      </c>
      <c r="F335" s="706">
        <v>90</v>
      </c>
      <c r="G335" s="706">
        <v>100</v>
      </c>
      <c r="H335" s="706">
        <v>674</v>
      </c>
      <c r="I335" s="706">
        <v>100</v>
      </c>
      <c r="J335" s="604">
        <v>1390</v>
      </c>
      <c r="K335" s="604">
        <v>5711</v>
      </c>
      <c r="L335" s="604">
        <v>52</v>
      </c>
      <c r="M335" s="604">
        <v>45</v>
      </c>
    </row>
    <row r="336" spans="2:13" ht="13.5" customHeight="1">
      <c r="B336" s="98"/>
      <c r="C336" s="762" t="s">
        <v>2156</v>
      </c>
      <c r="D336" s="762" t="s">
        <v>2164</v>
      </c>
      <c r="E336" s="706">
        <v>80</v>
      </c>
      <c r="F336" s="706">
        <v>95</v>
      </c>
      <c r="G336" s="706">
        <v>100</v>
      </c>
      <c r="H336" s="706">
        <v>1.224</v>
      </c>
      <c r="I336" s="706">
        <v>100</v>
      </c>
      <c r="J336" s="604">
        <v>1994</v>
      </c>
      <c r="K336" s="604">
        <v>8416</v>
      </c>
      <c r="L336" s="604">
        <v>53</v>
      </c>
      <c r="M336" s="604">
        <v>44</v>
      </c>
    </row>
    <row r="337" spans="2:13" ht="13.5" customHeight="1">
      <c r="B337" s="98"/>
      <c r="C337" s="762" t="s">
        <v>2156</v>
      </c>
      <c r="D337" s="762" t="s">
        <v>2165</v>
      </c>
      <c r="E337" s="706">
        <v>70</v>
      </c>
      <c r="F337" s="706">
        <v>80</v>
      </c>
      <c r="G337" s="706">
        <v>100</v>
      </c>
      <c r="H337" s="706">
        <v>542</v>
      </c>
      <c r="I337" s="706">
        <v>100</v>
      </c>
      <c r="J337" s="604">
        <v>870</v>
      </c>
      <c r="K337" s="604">
        <v>3577</v>
      </c>
      <c r="L337" s="604">
        <v>42</v>
      </c>
      <c r="M337" s="604">
        <v>51</v>
      </c>
    </row>
    <row r="338" spans="2:13" ht="13.5" customHeight="1">
      <c r="B338" s="98"/>
      <c r="C338" s="762" t="s">
        <v>2156</v>
      </c>
      <c r="D338" s="762" t="s">
        <v>1415</v>
      </c>
      <c r="E338" s="706">
        <v>72</v>
      </c>
      <c r="F338" s="706">
        <v>90</v>
      </c>
      <c r="G338" s="706">
        <v>100</v>
      </c>
      <c r="H338" s="706">
        <v>300</v>
      </c>
      <c r="I338" s="707">
        <v>1</v>
      </c>
      <c r="J338" s="604">
        <v>617</v>
      </c>
      <c r="K338" s="604">
        <v>2442</v>
      </c>
      <c r="L338" s="604" t="s">
        <v>2166</v>
      </c>
      <c r="M338" s="604">
        <v>49</v>
      </c>
    </row>
    <row r="339" spans="1:13" ht="13.5" customHeight="1">
      <c r="A339" s="164">
        <v>18</v>
      </c>
      <c r="B339" s="98"/>
      <c r="C339" s="762" t="s">
        <v>2156</v>
      </c>
      <c r="D339" s="762" t="s">
        <v>2167</v>
      </c>
      <c r="E339" s="706">
        <v>71</v>
      </c>
      <c r="F339" s="706">
        <v>85</v>
      </c>
      <c r="G339" s="706">
        <v>100</v>
      </c>
      <c r="H339" s="706">
        <v>476</v>
      </c>
      <c r="I339" s="706">
        <v>100</v>
      </c>
      <c r="J339" s="604">
        <v>945</v>
      </c>
      <c r="K339" s="604">
        <v>3669</v>
      </c>
      <c r="L339" s="604">
        <v>42</v>
      </c>
      <c r="M339" s="604">
        <v>52</v>
      </c>
    </row>
    <row r="340" spans="2:13" ht="13.5" customHeight="1">
      <c r="B340" s="98"/>
      <c r="C340" s="762" t="s">
        <v>2168</v>
      </c>
      <c r="D340" s="762" t="s">
        <v>2169</v>
      </c>
      <c r="E340" s="706" t="s">
        <v>2170</v>
      </c>
      <c r="F340" s="706" t="s">
        <v>2171</v>
      </c>
      <c r="G340" s="706">
        <v>100</v>
      </c>
      <c r="H340" s="706">
        <v>1.082</v>
      </c>
      <c r="I340" s="706">
        <v>100</v>
      </c>
      <c r="J340" s="604">
        <v>1583</v>
      </c>
      <c r="K340" s="604">
        <v>6670</v>
      </c>
      <c r="L340" s="604" t="s">
        <v>2172</v>
      </c>
      <c r="M340" s="604" t="s">
        <v>300</v>
      </c>
    </row>
    <row r="341" spans="2:13" ht="13.5" customHeight="1">
      <c r="B341" s="98"/>
      <c r="C341" s="762" t="s">
        <v>2168</v>
      </c>
      <c r="D341" s="762" t="s">
        <v>2169</v>
      </c>
      <c r="E341" s="873" t="s">
        <v>2170</v>
      </c>
      <c r="F341" s="873" t="s">
        <v>2171</v>
      </c>
      <c r="G341" s="873">
        <v>100</v>
      </c>
      <c r="H341" s="873">
        <v>1.082</v>
      </c>
      <c r="I341" s="873">
        <v>100</v>
      </c>
      <c r="J341" s="872">
        <v>1583</v>
      </c>
      <c r="K341" s="872">
        <v>6670</v>
      </c>
      <c r="L341" s="872" t="s">
        <v>2172</v>
      </c>
      <c r="M341" s="872" t="s">
        <v>300</v>
      </c>
    </row>
    <row r="342" spans="2:13" ht="13.5" customHeight="1">
      <c r="B342" s="98"/>
      <c r="C342" s="762" t="s">
        <v>2168</v>
      </c>
      <c r="D342" s="762" t="s">
        <v>2173</v>
      </c>
      <c r="E342" s="706" t="s">
        <v>2174</v>
      </c>
      <c r="F342" s="706" t="s">
        <v>1080</v>
      </c>
      <c r="G342" s="706">
        <v>100</v>
      </c>
      <c r="H342" s="706">
        <v>691</v>
      </c>
      <c r="I342" s="706">
        <v>100</v>
      </c>
      <c r="J342" s="604">
        <v>1595</v>
      </c>
      <c r="K342" s="604">
        <v>6016</v>
      </c>
      <c r="L342" s="604" t="s">
        <v>2175</v>
      </c>
      <c r="M342" s="604" t="s">
        <v>2176</v>
      </c>
    </row>
    <row r="343" spans="1:13" ht="13.5" customHeight="1">
      <c r="A343" s="164">
        <v>19</v>
      </c>
      <c r="B343" s="98"/>
      <c r="C343" s="762" t="s">
        <v>2168</v>
      </c>
      <c r="D343" s="762" t="s">
        <v>2177</v>
      </c>
      <c r="E343" s="706">
        <v>76</v>
      </c>
      <c r="F343" s="706">
        <v>100</v>
      </c>
      <c r="G343" s="706">
        <v>100</v>
      </c>
      <c r="H343" s="706">
        <v>662</v>
      </c>
      <c r="I343" s="706">
        <v>100</v>
      </c>
      <c r="J343" s="604">
        <v>885</v>
      </c>
      <c r="K343" s="604">
        <v>3873</v>
      </c>
      <c r="L343" s="604" t="s">
        <v>2178</v>
      </c>
      <c r="M343" s="604">
        <v>94</v>
      </c>
    </row>
    <row r="344" spans="2:13" ht="13.5" customHeight="1">
      <c r="B344" s="98"/>
      <c r="C344" s="762" t="s">
        <v>2168</v>
      </c>
      <c r="D344" s="762" t="s">
        <v>2179</v>
      </c>
      <c r="E344" s="706">
        <v>76</v>
      </c>
      <c r="F344" s="706">
        <v>80</v>
      </c>
      <c r="G344" s="706">
        <v>100</v>
      </c>
      <c r="H344" s="706">
        <v>325</v>
      </c>
      <c r="I344" s="706">
        <v>100</v>
      </c>
      <c r="J344" s="604">
        <v>586</v>
      </c>
      <c r="K344" s="604">
        <v>5230</v>
      </c>
      <c r="L344" s="604">
        <v>35</v>
      </c>
      <c r="M344" s="604" t="s">
        <v>2180</v>
      </c>
    </row>
    <row r="345" spans="2:13" ht="13.5" customHeight="1">
      <c r="B345" s="98"/>
      <c r="C345" s="762" t="s">
        <v>2168</v>
      </c>
      <c r="D345" s="762" t="s">
        <v>2181</v>
      </c>
      <c r="E345" s="706" t="s">
        <v>1864</v>
      </c>
      <c r="F345" s="706">
        <v>90</v>
      </c>
      <c r="G345" s="706">
        <v>100</v>
      </c>
      <c r="H345" s="706">
        <v>743</v>
      </c>
      <c r="I345" s="706">
        <v>100</v>
      </c>
      <c r="J345" s="604">
        <v>1271</v>
      </c>
      <c r="K345" s="604">
        <v>5158</v>
      </c>
      <c r="L345" s="604">
        <v>18</v>
      </c>
      <c r="M345" s="604" t="s">
        <v>2182</v>
      </c>
    </row>
    <row r="346" spans="2:13" ht="13.5" customHeight="1">
      <c r="B346" s="98"/>
      <c r="C346" s="762" t="s">
        <v>2168</v>
      </c>
      <c r="D346" s="762" t="s">
        <v>2183</v>
      </c>
      <c r="E346" s="706">
        <v>82</v>
      </c>
      <c r="F346" s="706">
        <v>77</v>
      </c>
      <c r="G346" s="706">
        <v>100</v>
      </c>
      <c r="H346" s="706">
        <v>1.191</v>
      </c>
      <c r="I346" s="706">
        <v>100</v>
      </c>
      <c r="J346" s="604">
        <v>1983</v>
      </c>
      <c r="K346" s="604">
        <v>8275</v>
      </c>
      <c r="L346" s="604">
        <v>28</v>
      </c>
      <c r="M346" s="604">
        <v>81</v>
      </c>
    </row>
    <row r="347" spans="2:13" ht="13.5" customHeight="1">
      <c r="B347" s="98"/>
      <c r="C347" s="762" t="s">
        <v>2184</v>
      </c>
      <c r="D347" s="762" t="s">
        <v>2185</v>
      </c>
      <c r="E347" s="706" t="s">
        <v>2186</v>
      </c>
      <c r="F347" s="706">
        <v>82</v>
      </c>
      <c r="G347" s="706">
        <v>100</v>
      </c>
      <c r="H347" s="706">
        <v>805</v>
      </c>
      <c r="I347" s="706">
        <v>100</v>
      </c>
      <c r="J347" s="604">
        <v>1354</v>
      </c>
      <c r="K347" s="604">
        <v>5656</v>
      </c>
      <c r="L347" s="448">
        <v>0.1</v>
      </c>
      <c r="M347" s="604">
        <v>0</v>
      </c>
    </row>
    <row r="348" spans="1:13" ht="15.75">
      <c r="A348" s="164">
        <v>20</v>
      </c>
      <c r="B348" s="98"/>
      <c r="C348" s="762" t="s">
        <v>2184</v>
      </c>
      <c r="D348" s="762" t="s">
        <v>2187</v>
      </c>
      <c r="E348" s="706" t="s">
        <v>2188</v>
      </c>
      <c r="F348" s="706" t="s">
        <v>2188</v>
      </c>
      <c r="G348" s="706">
        <v>100</v>
      </c>
      <c r="H348" s="706">
        <v>2.13</v>
      </c>
      <c r="I348" s="706">
        <v>100</v>
      </c>
      <c r="J348" s="604">
        <v>2831</v>
      </c>
      <c r="K348" s="604">
        <v>11.937</v>
      </c>
      <c r="L348" s="604" t="s">
        <v>2189</v>
      </c>
      <c r="M348" s="604">
        <v>87</v>
      </c>
    </row>
    <row r="349" spans="2:13" ht="15.75">
      <c r="B349" s="98"/>
      <c r="C349" s="762" t="s">
        <v>2184</v>
      </c>
      <c r="D349" s="762" t="s">
        <v>2190</v>
      </c>
      <c r="E349" s="706">
        <v>72</v>
      </c>
      <c r="F349" s="706">
        <v>84</v>
      </c>
      <c r="G349" s="706">
        <v>100</v>
      </c>
      <c r="H349" s="706">
        <v>1.504</v>
      </c>
      <c r="I349" s="707">
        <v>1</v>
      </c>
      <c r="J349" s="604">
        <v>2291</v>
      </c>
      <c r="K349" s="604">
        <v>9217</v>
      </c>
      <c r="L349" s="604" t="s">
        <v>2191</v>
      </c>
      <c r="M349" s="604" t="s">
        <v>2192</v>
      </c>
    </row>
    <row r="350" spans="2:13" ht="15.75">
      <c r="B350" s="98"/>
      <c r="C350" s="762" t="s">
        <v>2184</v>
      </c>
      <c r="D350" s="762" t="s">
        <v>2193</v>
      </c>
      <c r="E350" s="706">
        <v>65</v>
      </c>
      <c r="F350" s="706">
        <v>90</v>
      </c>
      <c r="G350" s="706">
        <v>100</v>
      </c>
      <c r="H350" s="706">
        <v>819</v>
      </c>
      <c r="I350" s="707">
        <v>1</v>
      </c>
      <c r="J350" s="604">
        <v>1187</v>
      </c>
      <c r="K350" s="604">
        <v>5395</v>
      </c>
      <c r="L350" s="604">
        <v>10</v>
      </c>
      <c r="M350" s="604">
        <v>56</v>
      </c>
    </row>
    <row r="351" spans="2:13" ht="15.75">
      <c r="B351" s="98"/>
      <c r="C351" s="762" t="s">
        <v>2184</v>
      </c>
      <c r="D351" s="762" t="s">
        <v>946</v>
      </c>
      <c r="E351" s="706">
        <v>63</v>
      </c>
      <c r="F351" s="706" t="s">
        <v>2194</v>
      </c>
      <c r="G351" s="706">
        <v>100</v>
      </c>
      <c r="H351" s="706">
        <v>809</v>
      </c>
      <c r="I351" s="706">
        <v>100</v>
      </c>
      <c r="J351" s="604">
        <v>1525</v>
      </c>
      <c r="K351" s="604">
        <v>5963</v>
      </c>
      <c r="L351" s="604" t="s">
        <v>2195</v>
      </c>
      <c r="M351" s="604" t="s">
        <v>2196</v>
      </c>
    </row>
    <row r="352" spans="2:13" ht="15.75">
      <c r="B352" s="98"/>
      <c r="C352" s="762" t="s">
        <v>2184</v>
      </c>
      <c r="D352" s="762" t="s">
        <v>2197</v>
      </c>
      <c r="E352" s="706" t="s">
        <v>2198</v>
      </c>
      <c r="F352" s="706">
        <v>84</v>
      </c>
      <c r="G352" s="706">
        <v>100</v>
      </c>
      <c r="H352" s="706">
        <v>1.667</v>
      </c>
      <c r="I352" s="706">
        <v>100</v>
      </c>
      <c r="J352" s="604">
        <v>2056</v>
      </c>
      <c r="K352" s="604">
        <v>8998</v>
      </c>
      <c r="L352" s="604" t="s">
        <v>2199</v>
      </c>
      <c r="M352" s="604">
        <v>70</v>
      </c>
    </row>
    <row r="353" spans="2:13" ht="15.75">
      <c r="B353" s="98"/>
      <c r="C353" s="762" t="s">
        <v>2184</v>
      </c>
      <c r="D353" s="762" t="s">
        <v>2200</v>
      </c>
      <c r="E353" s="706">
        <v>64</v>
      </c>
      <c r="F353" s="706" t="s">
        <v>2201</v>
      </c>
      <c r="G353" s="706">
        <v>100</v>
      </c>
      <c r="H353" s="706">
        <v>1.889</v>
      </c>
      <c r="I353" s="706">
        <v>100</v>
      </c>
      <c r="J353" s="604">
        <v>2.324</v>
      </c>
      <c r="K353" s="604">
        <v>10.059</v>
      </c>
      <c r="L353" s="604" t="s">
        <v>2202</v>
      </c>
      <c r="M353" s="604" t="s">
        <v>2203</v>
      </c>
    </row>
    <row r="354" spans="2:13" ht="15.75">
      <c r="B354" s="98"/>
      <c r="C354" s="762" t="s">
        <v>2204</v>
      </c>
      <c r="D354" s="762" t="s">
        <v>2205</v>
      </c>
      <c r="E354" s="706" t="s">
        <v>1974</v>
      </c>
      <c r="F354" s="706">
        <v>93</v>
      </c>
      <c r="G354" s="706">
        <v>100</v>
      </c>
      <c r="H354" s="706">
        <v>1.12</v>
      </c>
      <c r="I354" s="706"/>
      <c r="J354" s="604"/>
      <c r="K354" s="604"/>
      <c r="L354" s="604"/>
      <c r="M354" s="604"/>
    </row>
    <row r="355" spans="2:13" ht="15.75">
      <c r="B355" s="98"/>
      <c r="C355" s="762" t="s">
        <v>2204</v>
      </c>
      <c r="D355" s="762" t="s">
        <v>2206</v>
      </c>
      <c r="E355" s="706">
        <v>83</v>
      </c>
      <c r="F355" s="706">
        <v>96</v>
      </c>
      <c r="G355" s="706">
        <v>100</v>
      </c>
      <c r="H355" s="706">
        <v>1.178</v>
      </c>
      <c r="I355" s="706"/>
      <c r="J355" s="604"/>
      <c r="K355" s="604"/>
      <c r="L355" s="604"/>
      <c r="M355" s="604"/>
    </row>
    <row r="356" spans="2:13" ht="15.75">
      <c r="B356" s="98"/>
      <c r="C356" s="762" t="s">
        <v>2204</v>
      </c>
      <c r="D356" s="762" t="s">
        <v>2207</v>
      </c>
      <c r="E356" s="706">
        <v>74</v>
      </c>
      <c r="F356" s="706" t="s">
        <v>2208</v>
      </c>
      <c r="G356" s="706">
        <v>100</v>
      </c>
      <c r="H356" s="706">
        <v>650</v>
      </c>
      <c r="I356" s="706"/>
      <c r="J356" s="604"/>
      <c r="K356" s="604"/>
      <c r="L356" s="604"/>
      <c r="M356" s="604"/>
    </row>
    <row r="361" ht="15.75">
      <c r="A361" s="164">
        <v>21</v>
      </c>
    </row>
  </sheetData>
  <sheetProtection/>
  <mergeCells count="103">
    <mergeCell ref="L318:L319"/>
    <mergeCell ref="M318:M319"/>
    <mergeCell ref="C217:C218"/>
    <mergeCell ref="C324:C327"/>
    <mergeCell ref="D318:D319"/>
    <mergeCell ref="E318:E319"/>
    <mergeCell ref="F318:F319"/>
    <mergeCell ref="G318:G319"/>
    <mergeCell ref="H318:H319"/>
    <mergeCell ref="C262:C263"/>
    <mergeCell ref="C264:C265"/>
    <mergeCell ref="D264:D265"/>
    <mergeCell ref="E264:E265"/>
    <mergeCell ref="J318:J319"/>
    <mergeCell ref="K318:K319"/>
    <mergeCell ref="I318:I319"/>
    <mergeCell ref="C233:C234"/>
    <mergeCell ref="C239:C241"/>
    <mergeCell ref="C226:C227"/>
    <mergeCell ref="C229:C230"/>
    <mergeCell ref="C205:C208"/>
    <mergeCell ref="C210:C215"/>
    <mergeCell ref="C219:C220"/>
    <mergeCell ref="F264:F265"/>
    <mergeCell ref="G264:G265"/>
    <mergeCell ref="C170:C172"/>
    <mergeCell ref="C173:C174"/>
    <mergeCell ref="C82:M82"/>
    <mergeCell ref="C89:M89"/>
    <mergeCell ref="C75:C76"/>
    <mergeCell ref="C78:C79"/>
    <mergeCell ref="C160:C162"/>
    <mergeCell ref="C163:C165"/>
    <mergeCell ref="C166:C168"/>
    <mergeCell ref="J172:M172"/>
    <mergeCell ref="E64:F64"/>
    <mergeCell ref="C116:M116"/>
    <mergeCell ref="E59:F59"/>
    <mergeCell ref="E55:F55"/>
    <mergeCell ref="E68:F68"/>
    <mergeCell ref="C56:C58"/>
    <mergeCell ref="E58:F58"/>
    <mergeCell ref="C59:C61"/>
    <mergeCell ref="C62:C63"/>
    <mergeCell ref="C64:C67"/>
    <mergeCell ref="B2:M2"/>
    <mergeCell ref="C4:C6"/>
    <mergeCell ref="C9:C10"/>
    <mergeCell ref="C11:C12"/>
    <mergeCell ref="C16:M16"/>
    <mergeCell ref="E54:F54"/>
    <mergeCell ref="C53:C55"/>
    <mergeCell ref="H264:H265"/>
    <mergeCell ref="I264:I265"/>
    <mergeCell ref="J264:J265"/>
    <mergeCell ref="K264:K265"/>
    <mergeCell ref="L264:L265"/>
    <mergeCell ref="M264:M265"/>
    <mergeCell ref="C266:C267"/>
    <mergeCell ref="D266:D267"/>
    <mergeCell ref="E266:E267"/>
    <mergeCell ref="F266:F267"/>
    <mergeCell ref="G266:G267"/>
    <mergeCell ref="H266:H267"/>
    <mergeCell ref="I266:I267"/>
    <mergeCell ref="J266:J267"/>
    <mergeCell ref="K266:K267"/>
    <mergeCell ref="L266:L267"/>
    <mergeCell ref="M266:M267"/>
    <mergeCell ref="C268:C269"/>
    <mergeCell ref="D268:D269"/>
    <mergeCell ref="E268:E269"/>
    <mergeCell ref="F268:F269"/>
    <mergeCell ref="G268:G269"/>
    <mergeCell ref="H268:H269"/>
    <mergeCell ref="I268:I269"/>
    <mergeCell ref="J268:J269"/>
    <mergeCell ref="K268:K269"/>
    <mergeCell ref="L268:L269"/>
    <mergeCell ref="M268:M269"/>
    <mergeCell ref="C270:C271"/>
    <mergeCell ref="D270:D271"/>
    <mergeCell ref="E270:E271"/>
    <mergeCell ref="F270:F271"/>
    <mergeCell ref="G270:G271"/>
    <mergeCell ref="H270:H271"/>
    <mergeCell ref="I270:I271"/>
    <mergeCell ref="J270:J271"/>
    <mergeCell ref="K270:K271"/>
    <mergeCell ref="L270:L271"/>
    <mergeCell ref="M270:M271"/>
    <mergeCell ref="C272:C273"/>
    <mergeCell ref="D272:D273"/>
    <mergeCell ref="E272:E273"/>
    <mergeCell ref="F272:F273"/>
    <mergeCell ref="G272:G273"/>
    <mergeCell ref="C289:M290"/>
    <mergeCell ref="H272:H273"/>
    <mergeCell ref="I272:I273"/>
    <mergeCell ref="J272:J273"/>
    <mergeCell ref="K272:K273"/>
    <mergeCell ref="L272:L273"/>
    <mergeCell ref="M272:M273"/>
  </mergeCells>
  <printOptions horizontalCentered="1"/>
  <pageMargins left="0.32" right="0" top="0.75" bottom="1" header="0.3" footer="0.6"/>
  <pageSetup firstPageNumber="10" useFirstPageNumber="1" horizontalDpi="600" verticalDpi="600" orientation="landscape" paperSize="9" scale="79" r:id="rId1"/>
  <headerFooter>
    <oddFooter>&amp;C&amp;P</oddFooter>
  </headerFooter>
  <rowBreaks count="1" manualBreakCount="1">
    <brk id="244" min="1" max="12" man="1"/>
  </rowBreaks>
</worksheet>
</file>

<file path=xl/worksheets/sheet4.xml><?xml version="1.0" encoding="utf-8"?>
<worksheet xmlns="http://schemas.openxmlformats.org/spreadsheetml/2006/main" xmlns:r="http://schemas.openxmlformats.org/officeDocument/2006/relationships">
  <dimension ref="A3:Q442"/>
  <sheetViews>
    <sheetView view="pageBreakPreview" zoomScale="115" zoomScaleSheetLayoutView="115" zoomScalePageLayoutView="0" workbookViewId="0" topLeftCell="A1">
      <pane ySplit="5" topLeftCell="A6" activePane="bottomLeft" state="frozen"/>
      <selection pane="topLeft" activeCell="A1" sqref="A1"/>
      <selection pane="bottomLeft" activeCell="A7" sqref="A7:Q26"/>
    </sheetView>
  </sheetViews>
  <sheetFormatPr defaultColWidth="9.140625" defaultRowHeight="15"/>
  <cols>
    <col min="1" max="1" width="18.7109375" style="3" customWidth="1"/>
    <col min="2" max="2" width="40.7109375" style="3" customWidth="1"/>
    <col min="3" max="3" width="13.140625" style="3" customWidth="1"/>
    <col min="4" max="4" width="12.421875" style="3" customWidth="1"/>
    <col min="5" max="5" width="13.28125" style="5" customWidth="1"/>
    <col min="6" max="6" width="13.140625" style="3" customWidth="1"/>
    <col min="7" max="7" width="12.28125" style="3" customWidth="1"/>
    <col min="8" max="8" width="9.140625" style="3" customWidth="1"/>
    <col min="9" max="9" width="12.140625" style="3" customWidth="1"/>
    <col min="10" max="10" width="10.00390625" style="3" customWidth="1"/>
    <col min="11" max="11" width="11.421875" style="3" customWidth="1"/>
    <col min="12" max="12" width="10.140625" style="3" customWidth="1"/>
    <col min="13" max="14" width="11.00390625" style="3" customWidth="1"/>
    <col min="15" max="15" width="14.28125" style="3" customWidth="1"/>
    <col min="16" max="16" width="11.421875" style="3" customWidth="1"/>
    <col min="17" max="17" width="36.140625" style="3" customWidth="1"/>
    <col min="18" max="16384" width="9.140625" style="3" customWidth="1"/>
  </cols>
  <sheetData>
    <row r="1" ht="12.75"/>
    <row r="2" ht="12.75"/>
    <row r="3" spans="1:17" ht="25.5" customHeight="1">
      <c r="A3" s="1032" t="s">
        <v>78</v>
      </c>
      <c r="B3" s="1032"/>
      <c r="C3" s="1032"/>
      <c r="D3" s="1032"/>
      <c r="E3" s="1032"/>
      <c r="F3" s="1032"/>
      <c r="G3" s="1032"/>
      <c r="H3" s="1032"/>
      <c r="I3" s="1032"/>
      <c r="J3" s="1032"/>
      <c r="K3" s="1032"/>
      <c r="L3" s="1032"/>
      <c r="M3" s="1032"/>
      <c r="N3" s="1032" t="s">
        <v>79</v>
      </c>
      <c r="O3" s="1032"/>
      <c r="P3" s="1032"/>
      <c r="Q3" s="499" t="s">
        <v>80</v>
      </c>
    </row>
    <row r="4" spans="1:17" ht="12.75" customHeight="1">
      <c r="A4" s="1032" t="s">
        <v>63</v>
      </c>
      <c r="B4" s="1032" t="s">
        <v>64</v>
      </c>
      <c r="C4" s="1032" t="s">
        <v>65</v>
      </c>
      <c r="D4" s="1032" t="s">
        <v>66</v>
      </c>
      <c r="E4" s="1032" t="s">
        <v>67</v>
      </c>
      <c r="F4" s="1032"/>
      <c r="G4" s="1032"/>
      <c r="H4" s="1032" t="s">
        <v>68</v>
      </c>
      <c r="I4" s="1032"/>
      <c r="J4" s="499"/>
      <c r="K4" s="1032" t="s">
        <v>578</v>
      </c>
      <c r="L4" s="1032" t="s">
        <v>69</v>
      </c>
      <c r="M4" s="1032" t="s">
        <v>70</v>
      </c>
      <c r="N4" s="1032" t="s">
        <v>2123</v>
      </c>
      <c r="O4" s="1032" t="s">
        <v>2124</v>
      </c>
      <c r="P4" s="1032" t="s">
        <v>2125</v>
      </c>
      <c r="Q4" s="1032" t="s">
        <v>71</v>
      </c>
    </row>
    <row r="5" spans="1:17" ht="51.75" customHeight="1">
      <c r="A5" s="1032"/>
      <c r="B5" s="1032"/>
      <c r="C5" s="1032"/>
      <c r="D5" s="1032"/>
      <c r="E5" s="499" t="s">
        <v>72</v>
      </c>
      <c r="F5" s="499" t="s">
        <v>73</v>
      </c>
      <c r="G5" s="499" t="s">
        <v>74</v>
      </c>
      <c r="H5" s="499" t="s">
        <v>75</v>
      </c>
      <c r="I5" s="499" t="s">
        <v>76</v>
      </c>
      <c r="J5" s="499" t="s">
        <v>77</v>
      </c>
      <c r="K5" s="1032"/>
      <c r="L5" s="1032"/>
      <c r="M5" s="1032"/>
      <c r="N5" s="1032"/>
      <c r="O5" s="1032"/>
      <c r="P5" s="1032"/>
      <c r="Q5" s="1032"/>
    </row>
    <row r="6" spans="1:17" s="4" customFormat="1" ht="13.5">
      <c r="A6" s="149" t="s">
        <v>400</v>
      </c>
      <c r="B6" s="99"/>
      <c r="C6" s="100"/>
      <c r="D6" s="100"/>
      <c r="E6" s="101">
        <f>SUM(E7:E9)</f>
        <v>1898</v>
      </c>
      <c r="F6" s="102"/>
      <c r="G6" s="101">
        <f>SUM(G7:G9)</f>
        <v>1093</v>
      </c>
      <c r="H6" s="102"/>
      <c r="I6" s="102"/>
      <c r="J6" s="102"/>
      <c r="K6" s="102"/>
      <c r="L6" s="102"/>
      <c r="M6" s="102"/>
      <c r="N6" s="102"/>
      <c r="O6" s="102"/>
      <c r="P6" s="102"/>
      <c r="Q6" s="102"/>
    </row>
    <row r="7" spans="1:17" ht="38.25" customHeight="1">
      <c r="A7" s="939">
        <v>1</v>
      </c>
      <c r="B7" s="940" t="s">
        <v>713</v>
      </c>
      <c r="C7" s="941" t="s">
        <v>948</v>
      </c>
      <c r="D7" s="941" t="s">
        <v>316</v>
      </c>
      <c r="E7" s="942">
        <v>734</v>
      </c>
      <c r="F7" s="943"/>
      <c r="G7" s="942"/>
      <c r="H7" s="944" t="s">
        <v>402</v>
      </c>
      <c r="I7" s="944" t="s">
        <v>402</v>
      </c>
      <c r="J7" s="944"/>
      <c r="K7" s="944"/>
      <c r="L7" s="944"/>
      <c r="M7" s="945" t="s">
        <v>318</v>
      </c>
      <c r="N7" s="946" t="s">
        <v>325</v>
      </c>
      <c r="O7" s="946" t="s">
        <v>325</v>
      </c>
      <c r="P7" s="946" t="s">
        <v>325</v>
      </c>
      <c r="Q7" s="1040" t="s">
        <v>949</v>
      </c>
    </row>
    <row r="8" spans="1:17" ht="38.25">
      <c r="A8" s="910">
        <v>2</v>
      </c>
      <c r="B8" s="911" t="s">
        <v>950</v>
      </c>
      <c r="C8" s="910" t="s">
        <v>951</v>
      </c>
      <c r="D8" s="910" t="s">
        <v>316</v>
      </c>
      <c r="E8" s="912">
        <v>214</v>
      </c>
      <c r="F8" s="947"/>
      <c r="G8" s="912">
        <v>240</v>
      </c>
      <c r="H8" s="948" t="s">
        <v>402</v>
      </c>
      <c r="I8" s="948" t="s">
        <v>402</v>
      </c>
      <c r="J8" s="948"/>
      <c r="K8" s="948"/>
      <c r="L8" s="948"/>
      <c r="M8" s="949" t="s">
        <v>318</v>
      </c>
      <c r="N8" s="950" t="s">
        <v>325</v>
      </c>
      <c r="O8" s="950" t="s">
        <v>325</v>
      </c>
      <c r="P8" s="950" t="s">
        <v>325</v>
      </c>
      <c r="Q8" s="1041"/>
    </row>
    <row r="9" spans="1:17" ht="113.25" customHeight="1">
      <c r="A9" s="910">
        <v>3</v>
      </c>
      <c r="B9" s="951" t="s">
        <v>952</v>
      </c>
      <c r="C9" s="910" t="s">
        <v>953</v>
      </c>
      <c r="D9" s="910" t="s">
        <v>319</v>
      </c>
      <c r="E9" s="912">
        <v>950</v>
      </c>
      <c r="F9" s="947"/>
      <c r="G9" s="912">
        <v>853</v>
      </c>
      <c r="H9" s="948" t="s">
        <v>402</v>
      </c>
      <c r="I9" s="948" t="s">
        <v>402</v>
      </c>
      <c r="J9" s="948"/>
      <c r="K9" s="948"/>
      <c r="L9" s="948"/>
      <c r="M9" s="949" t="s">
        <v>318</v>
      </c>
      <c r="N9" s="950" t="s">
        <v>325</v>
      </c>
      <c r="O9" s="950" t="s">
        <v>325</v>
      </c>
      <c r="P9" s="950" t="s">
        <v>325</v>
      </c>
      <c r="Q9" s="1041"/>
    </row>
    <row r="10" spans="1:17" ht="38.25">
      <c r="A10" s="952">
        <v>4</v>
      </c>
      <c r="B10" s="951" t="s">
        <v>954</v>
      </c>
      <c r="C10" s="910" t="s">
        <v>955</v>
      </c>
      <c r="D10" s="910" t="s">
        <v>319</v>
      </c>
      <c r="E10" s="912">
        <v>390</v>
      </c>
      <c r="F10" s="947"/>
      <c r="G10" s="912">
        <v>374</v>
      </c>
      <c r="H10" s="948" t="s">
        <v>402</v>
      </c>
      <c r="I10" s="948" t="s">
        <v>402</v>
      </c>
      <c r="J10" s="948"/>
      <c r="K10" s="948"/>
      <c r="L10" s="948"/>
      <c r="M10" s="949" t="s">
        <v>318</v>
      </c>
      <c r="N10" s="950" t="s">
        <v>325</v>
      </c>
      <c r="O10" s="950" t="s">
        <v>325</v>
      </c>
      <c r="P10" s="950" t="s">
        <v>325</v>
      </c>
      <c r="Q10" s="1041"/>
    </row>
    <row r="11" spans="1:17" ht="38.25">
      <c r="A11" s="910">
        <v>5</v>
      </c>
      <c r="B11" s="951" t="s">
        <v>956</v>
      </c>
      <c r="C11" s="910" t="s">
        <v>957</v>
      </c>
      <c r="D11" s="910" t="s">
        <v>319</v>
      </c>
      <c r="E11" s="912">
        <v>700</v>
      </c>
      <c r="F11" s="947"/>
      <c r="G11" s="912"/>
      <c r="H11" s="948" t="s">
        <v>402</v>
      </c>
      <c r="I11" s="948" t="s">
        <v>402</v>
      </c>
      <c r="J11" s="948"/>
      <c r="K11" s="948"/>
      <c r="L11" s="948"/>
      <c r="M11" s="949" t="s">
        <v>318</v>
      </c>
      <c r="N11" s="950" t="s">
        <v>325</v>
      </c>
      <c r="O11" s="950" t="s">
        <v>325</v>
      </c>
      <c r="P11" s="950" t="s">
        <v>325</v>
      </c>
      <c r="Q11" s="1041"/>
    </row>
    <row r="12" spans="1:17" ht="38.25" customHeight="1">
      <c r="A12" s="910">
        <v>6</v>
      </c>
      <c r="B12" s="951" t="s">
        <v>958</v>
      </c>
      <c r="C12" s="910" t="s">
        <v>959</v>
      </c>
      <c r="D12" s="910" t="s">
        <v>319</v>
      </c>
      <c r="E12" s="912">
        <v>569</v>
      </c>
      <c r="F12" s="947"/>
      <c r="G12" s="912"/>
      <c r="H12" s="948"/>
      <c r="I12" s="948"/>
      <c r="J12" s="948"/>
      <c r="K12" s="948"/>
      <c r="L12" s="948"/>
      <c r="M12" s="953"/>
      <c r="N12" s="950" t="s">
        <v>325</v>
      </c>
      <c r="O12" s="950" t="s">
        <v>325</v>
      </c>
      <c r="P12" s="950" t="s">
        <v>325</v>
      </c>
      <c r="Q12" s="1041"/>
    </row>
    <row r="13" spans="1:17" ht="51" customHeight="1">
      <c r="A13" s="910">
        <v>7</v>
      </c>
      <c r="B13" s="954" t="s">
        <v>960</v>
      </c>
      <c r="C13" s="910" t="s">
        <v>961</v>
      </c>
      <c r="D13" s="955" t="s">
        <v>319</v>
      </c>
      <c r="E13" s="912">
        <v>324</v>
      </c>
      <c r="F13" s="947"/>
      <c r="G13" s="912"/>
      <c r="H13" s="948"/>
      <c r="I13" s="948"/>
      <c r="J13" s="948"/>
      <c r="K13" s="948"/>
      <c r="L13" s="948"/>
      <c r="M13" s="949"/>
      <c r="N13" s="950" t="s">
        <v>325</v>
      </c>
      <c r="O13" s="950" t="s">
        <v>325</v>
      </c>
      <c r="P13" s="950" t="s">
        <v>325</v>
      </c>
      <c r="Q13" s="1041"/>
    </row>
    <row r="14" spans="1:17" ht="38.25">
      <c r="A14" s="952">
        <v>8</v>
      </c>
      <c r="B14" s="956" t="s">
        <v>321</v>
      </c>
      <c r="C14" s="955" t="s">
        <v>962</v>
      </c>
      <c r="D14" s="955" t="s">
        <v>319</v>
      </c>
      <c r="E14" s="947">
        <v>408</v>
      </c>
      <c r="F14" s="947"/>
      <c r="G14" s="912"/>
      <c r="H14" s="948"/>
      <c r="I14" s="948"/>
      <c r="J14" s="948"/>
      <c r="K14" s="948"/>
      <c r="L14" s="948"/>
      <c r="M14" s="949"/>
      <c r="N14" s="950" t="s">
        <v>325</v>
      </c>
      <c r="O14" s="950" t="s">
        <v>325</v>
      </c>
      <c r="P14" s="950" t="s">
        <v>325</v>
      </c>
      <c r="Q14" s="1041"/>
    </row>
    <row r="15" spans="1:17" ht="51">
      <c r="A15" s="910">
        <v>9</v>
      </c>
      <c r="B15" s="956" t="s">
        <v>963</v>
      </c>
      <c r="C15" s="955" t="s">
        <v>964</v>
      </c>
      <c r="D15" s="955" t="s">
        <v>320</v>
      </c>
      <c r="E15" s="947">
        <v>525</v>
      </c>
      <c r="F15" s="947"/>
      <c r="G15" s="912"/>
      <c r="H15" s="948"/>
      <c r="I15" s="948"/>
      <c r="J15" s="948"/>
      <c r="K15" s="948"/>
      <c r="L15" s="948"/>
      <c r="M15" s="949"/>
      <c r="N15" s="950" t="s">
        <v>325</v>
      </c>
      <c r="O15" s="950" t="s">
        <v>325</v>
      </c>
      <c r="P15" s="950" t="s">
        <v>325</v>
      </c>
      <c r="Q15" s="1041"/>
    </row>
    <row r="16" spans="1:17" ht="38.25" customHeight="1">
      <c r="A16" s="910">
        <v>10</v>
      </c>
      <c r="B16" s="956" t="s">
        <v>965</v>
      </c>
      <c r="C16" s="955" t="s">
        <v>966</v>
      </c>
      <c r="D16" s="955" t="s">
        <v>320</v>
      </c>
      <c r="E16" s="947">
        <v>671</v>
      </c>
      <c r="F16" s="947"/>
      <c r="G16" s="912"/>
      <c r="H16" s="948"/>
      <c r="I16" s="948"/>
      <c r="J16" s="948"/>
      <c r="K16" s="948"/>
      <c r="L16" s="948"/>
      <c r="M16" s="949"/>
      <c r="N16" s="950" t="s">
        <v>325</v>
      </c>
      <c r="O16" s="950" t="s">
        <v>325</v>
      </c>
      <c r="P16" s="950" t="s">
        <v>325</v>
      </c>
      <c r="Q16" s="1041"/>
    </row>
    <row r="17" spans="1:17" ht="38.25">
      <c r="A17" s="910">
        <v>11</v>
      </c>
      <c r="B17" s="956" t="s">
        <v>967</v>
      </c>
      <c r="C17" s="955" t="s">
        <v>968</v>
      </c>
      <c r="D17" s="955" t="s">
        <v>320</v>
      </c>
      <c r="E17" s="947">
        <v>195</v>
      </c>
      <c r="F17" s="947"/>
      <c r="G17" s="912"/>
      <c r="H17" s="948"/>
      <c r="I17" s="948"/>
      <c r="J17" s="948"/>
      <c r="K17" s="948"/>
      <c r="L17" s="948"/>
      <c r="M17" s="949"/>
      <c r="N17" s="950" t="s">
        <v>325</v>
      </c>
      <c r="O17" s="950" t="s">
        <v>325</v>
      </c>
      <c r="P17" s="950" t="s">
        <v>325</v>
      </c>
      <c r="Q17" s="1041"/>
    </row>
    <row r="18" spans="1:17" ht="51">
      <c r="A18" s="952">
        <v>12</v>
      </c>
      <c r="B18" s="956" t="s">
        <v>969</v>
      </c>
      <c r="C18" s="955" t="s">
        <v>970</v>
      </c>
      <c r="D18" s="955" t="s">
        <v>319</v>
      </c>
      <c r="E18" s="947">
        <v>1165</v>
      </c>
      <c r="F18" s="947"/>
      <c r="G18" s="912"/>
      <c r="H18" s="948"/>
      <c r="I18" s="948"/>
      <c r="J18" s="948"/>
      <c r="K18" s="948"/>
      <c r="L18" s="948"/>
      <c r="M18" s="949"/>
      <c r="N18" s="950" t="s">
        <v>325</v>
      </c>
      <c r="O18" s="950" t="s">
        <v>325</v>
      </c>
      <c r="P18" s="950" t="s">
        <v>325</v>
      </c>
      <c r="Q18" s="1041"/>
    </row>
    <row r="19" spans="1:17" ht="38.25">
      <c r="A19" s="910">
        <v>13</v>
      </c>
      <c r="B19" s="957" t="s">
        <v>971</v>
      </c>
      <c r="C19" s="955" t="s">
        <v>972</v>
      </c>
      <c r="D19" s="955" t="s">
        <v>320</v>
      </c>
      <c r="E19" s="947"/>
      <c r="F19" s="947"/>
      <c r="G19" s="912"/>
      <c r="H19" s="948"/>
      <c r="I19" s="948"/>
      <c r="J19" s="948"/>
      <c r="K19" s="948"/>
      <c r="L19" s="948"/>
      <c r="M19" s="949"/>
      <c r="N19" s="950" t="s">
        <v>325</v>
      </c>
      <c r="O19" s="950" t="s">
        <v>325</v>
      </c>
      <c r="P19" s="950" t="s">
        <v>325</v>
      </c>
      <c r="Q19" s="1041"/>
    </row>
    <row r="20" spans="1:17" ht="38.25" customHeight="1">
      <c r="A20" s="910">
        <v>14</v>
      </c>
      <c r="B20" s="958" t="s">
        <v>973</v>
      </c>
      <c r="C20" s="955" t="s">
        <v>974</v>
      </c>
      <c r="D20" s="955" t="s">
        <v>320</v>
      </c>
      <c r="E20" s="947">
        <v>622</v>
      </c>
      <c r="F20" s="947"/>
      <c r="G20" s="912"/>
      <c r="H20" s="948"/>
      <c r="I20" s="948"/>
      <c r="J20" s="948"/>
      <c r="K20" s="948"/>
      <c r="L20" s="948"/>
      <c r="M20" s="949"/>
      <c r="N20" s="950" t="s">
        <v>325</v>
      </c>
      <c r="O20" s="950" t="s">
        <v>325</v>
      </c>
      <c r="P20" s="950" t="s">
        <v>325</v>
      </c>
      <c r="Q20" s="1041"/>
    </row>
    <row r="21" spans="1:17" ht="38.25">
      <c r="A21" s="910">
        <v>15</v>
      </c>
      <c r="B21" s="957" t="s">
        <v>975</v>
      </c>
      <c r="C21" s="955" t="s">
        <v>976</v>
      </c>
      <c r="D21" s="955" t="s">
        <v>320</v>
      </c>
      <c r="E21" s="947"/>
      <c r="F21" s="947"/>
      <c r="G21" s="912"/>
      <c r="H21" s="948"/>
      <c r="I21" s="948"/>
      <c r="J21" s="948"/>
      <c r="K21" s="948"/>
      <c r="L21" s="948"/>
      <c r="M21" s="949"/>
      <c r="N21" s="950" t="s">
        <v>325</v>
      </c>
      <c r="O21" s="950" t="s">
        <v>325</v>
      </c>
      <c r="P21" s="950" t="s">
        <v>325</v>
      </c>
      <c r="Q21" s="1041"/>
    </row>
    <row r="22" spans="1:17" ht="38.25">
      <c r="A22" s="952">
        <v>16</v>
      </c>
      <c r="B22" s="957" t="s">
        <v>977</v>
      </c>
      <c r="C22" s="955" t="s">
        <v>978</v>
      </c>
      <c r="D22" s="955" t="s">
        <v>320</v>
      </c>
      <c r="E22" s="947"/>
      <c r="F22" s="947"/>
      <c r="G22" s="912"/>
      <c r="H22" s="948"/>
      <c r="I22" s="948"/>
      <c r="J22" s="948"/>
      <c r="K22" s="948"/>
      <c r="L22" s="948"/>
      <c r="M22" s="949"/>
      <c r="N22" s="950" t="s">
        <v>325</v>
      </c>
      <c r="O22" s="950" t="s">
        <v>325</v>
      </c>
      <c r="P22" s="950" t="s">
        <v>325</v>
      </c>
      <c r="Q22" s="1041"/>
    </row>
    <row r="23" spans="1:17" ht="38.25">
      <c r="A23" s="910">
        <v>17</v>
      </c>
      <c r="B23" s="956" t="s">
        <v>979</v>
      </c>
      <c r="C23" s="955" t="s">
        <v>980</v>
      </c>
      <c r="D23" s="955" t="s">
        <v>320</v>
      </c>
      <c r="E23" s="947"/>
      <c r="F23" s="947"/>
      <c r="G23" s="912"/>
      <c r="H23" s="948"/>
      <c r="I23" s="948"/>
      <c r="J23" s="948"/>
      <c r="K23" s="948"/>
      <c r="L23" s="948"/>
      <c r="M23" s="949"/>
      <c r="N23" s="950" t="s">
        <v>325</v>
      </c>
      <c r="O23" s="950" t="s">
        <v>325</v>
      </c>
      <c r="P23" s="950" t="s">
        <v>325</v>
      </c>
      <c r="Q23" s="1041"/>
    </row>
    <row r="24" spans="1:17" ht="63.75">
      <c r="A24" s="910">
        <v>18</v>
      </c>
      <c r="B24" s="957" t="s">
        <v>981</v>
      </c>
      <c r="C24" s="955" t="s">
        <v>982</v>
      </c>
      <c r="D24" s="955" t="s">
        <v>319</v>
      </c>
      <c r="E24" s="947">
        <v>541</v>
      </c>
      <c r="F24" s="947"/>
      <c r="G24" s="912"/>
      <c r="H24" s="948"/>
      <c r="I24" s="948"/>
      <c r="J24" s="948"/>
      <c r="K24" s="948"/>
      <c r="L24" s="948"/>
      <c r="M24" s="949" t="s">
        <v>439</v>
      </c>
      <c r="N24" s="950"/>
      <c r="O24" s="950"/>
      <c r="P24" s="950"/>
      <c r="Q24" s="1041"/>
    </row>
    <row r="25" spans="1:17" ht="38.25">
      <c r="A25" s="959">
        <v>19</v>
      </c>
      <c r="B25" s="960" t="s">
        <v>983</v>
      </c>
      <c r="C25" s="959" t="s">
        <v>984</v>
      </c>
      <c r="D25" s="959" t="s">
        <v>316</v>
      </c>
      <c r="E25" s="961">
        <v>190</v>
      </c>
      <c r="F25" s="962"/>
      <c r="G25" s="961"/>
      <c r="H25" s="963"/>
      <c r="I25" s="963"/>
      <c r="J25" s="963"/>
      <c r="K25" s="963"/>
      <c r="L25" s="963"/>
      <c r="M25" s="964" t="s">
        <v>439</v>
      </c>
      <c r="N25" s="965"/>
      <c r="O25" s="965"/>
      <c r="P25" s="965"/>
      <c r="Q25" s="966"/>
    </row>
    <row r="26" spans="1:17" ht="12.75">
      <c r="A26" s="381"/>
      <c r="B26" s="381" t="s">
        <v>985</v>
      </c>
      <c r="C26" s="900"/>
      <c r="D26" s="900"/>
      <c r="E26" s="380">
        <f>SUM(E7:E25)</f>
        <v>8198</v>
      </c>
      <c r="F26" s="967">
        <f>SUM(F7:F25)</f>
        <v>0</v>
      </c>
      <c r="G26" s="380">
        <f>SUM(G7:G25)</f>
        <v>1467</v>
      </c>
      <c r="H26" s="381"/>
      <c r="I26" s="381"/>
      <c r="J26" s="381"/>
      <c r="K26" s="381"/>
      <c r="L26" s="381"/>
      <c r="M26" s="968"/>
      <c r="N26" s="382"/>
      <c r="O26" s="382"/>
      <c r="P26" s="382"/>
      <c r="Q26" s="382"/>
    </row>
    <row r="27" spans="1:17" ht="12.75">
      <c r="A27" s="378" t="s">
        <v>29</v>
      </c>
      <c r="B27" s="378"/>
      <c r="C27" s="501"/>
      <c r="D27" s="501"/>
      <c r="E27" s="379"/>
      <c r="F27" s="380"/>
      <c r="G27" s="379"/>
      <c r="H27" s="378"/>
      <c r="I27" s="378"/>
      <c r="J27" s="378"/>
      <c r="K27" s="378"/>
      <c r="L27" s="378"/>
      <c r="M27" s="381"/>
      <c r="N27" s="382"/>
      <c r="O27" s="382"/>
      <c r="P27" s="382"/>
      <c r="Q27" s="382"/>
    </row>
    <row r="28" spans="1:17" ht="38.25">
      <c r="A28" s="404">
        <v>1</v>
      </c>
      <c r="B28" s="569" t="s">
        <v>322</v>
      </c>
      <c r="C28" s="569" t="s">
        <v>323</v>
      </c>
      <c r="D28" s="404" t="s">
        <v>401</v>
      </c>
      <c r="E28" s="404">
        <v>163</v>
      </c>
      <c r="F28" s="404">
        <v>182</v>
      </c>
      <c r="G28" s="404">
        <v>182</v>
      </c>
      <c r="H28" s="404"/>
      <c r="I28" s="404"/>
      <c r="J28" s="404"/>
      <c r="K28" s="570"/>
      <c r="L28" s="570"/>
      <c r="M28" s="404" t="s">
        <v>324</v>
      </c>
      <c r="N28" s="404" t="s">
        <v>325</v>
      </c>
      <c r="O28" s="404" t="s">
        <v>325</v>
      </c>
      <c r="P28" s="404" t="s">
        <v>326</v>
      </c>
      <c r="Q28" s="404" t="s">
        <v>327</v>
      </c>
    </row>
    <row r="29" spans="1:17" ht="38.25">
      <c r="A29" s="404">
        <v>2</v>
      </c>
      <c r="B29" s="569" t="s">
        <v>328</v>
      </c>
      <c r="C29" s="569" t="s">
        <v>329</v>
      </c>
      <c r="D29" s="404" t="s">
        <v>401</v>
      </c>
      <c r="E29" s="404">
        <v>179</v>
      </c>
      <c r="F29" s="404">
        <v>182</v>
      </c>
      <c r="G29" s="404">
        <v>182</v>
      </c>
      <c r="H29" s="603"/>
      <c r="I29" s="603"/>
      <c r="J29" s="603"/>
      <c r="K29" s="569"/>
      <c r="L29" s="569"/>
      <c r="M29" s="404" t="s">
        <v>324</v>
      </c>
      <c r="N29" s="404" t="s">
        <v>325</v>
      </c>
      <c r="O29" s="404" t="s">
        <v>325</v>
      </c>
      <c r="P29" s="404" t="s">
        <v>326</v>
      </c>
      <c r="Q29" s="404" t="s">
        <v>327</v>
      </c>
    </row>
    <row r="30" spans="1:17" ht="51">
      <c r="A30" s="404">
        <v>3</v>
      </c>
      <c r="B30" s="569" t="s">
        <v>330</v>
      </c>
      <c r="C30" s="569" t="s">
        <v>331</v>
      </c>
      <c r="D30" s="404" t="s">
        <v>401</v>
      </c>
      <c r="E30" s="404">
        <v>365</v>
      </c>
      <c r="F30" s="404">
        <v>312</v>
      </c>
      <c r="G30" s="404">
        <v>312</v>
      </c>
      <c r="H30" s="603"/>
      <c r="I30" s="603"/>
      <c r="J30" s="603"/>
      <c r="K30" s="569"/>
      <c r="L30" s="569"/>
      <c r="M30" s="404" t="s">
        <v>324</v>
      </c>
      <c r="N30" s="404" t="s">
        <v>325</v>
      </c>
      <c r="O30" s="404" t="s">
        <v>325</v>
      </c>
      <c r="P30" s="404" t="s">
        <v>326</v>
      </c>
      <c r="Q30" s="404" t="s">
        <v>327</v>
      </c>
    </row>
    <row r="31" spans="1:17" ht="38.25">
      <c r="A31" s="404">
        <v>4</v>
      </c>
      <c r="B31" s="569" t="s">
        <v>332</v>
      </c>
      <c r="C31" s="569" t="s">
        <v>333</v>
      </c>
      <c r="D31" s="404" t="s">
        <v>401</v>
      </c>
      <c r="E31" s="404">
        <v>262</v>
      </c>
      <c r="F31" s="404">
        <v>262</v>
      </c>
      <c r="G31" s="404">
        <v>262</v>
      </c>
      <c r="H31" s="404"/>
      <c r="I31" s="603"/>
      <c r="J31" s="603"/>
      <c r="K31" s="569"/>
      <c r="L31" s="569"/>
      <c r="M31" s="404" t="s">
        <v>324</v>
      </c>
      <c r="N31" s="404" t="s">
        <v>325</v>
      </c>
      <c r="O31" s="404" t="s">
        <v>325</v>
      </c>
      <c r="P31" s="404" t="s">
        <v>326</v>
      </c>
      <c r="Q31" s="404" t="s">
        <v>327</v>
      </c>
    </row>
    <row r="32" spans="1:17" ht="38.25">
      <c r="A32" s="404">
        <v>5</v>
      </c>
      <c r="B32" s="569" t="s">
        <v>334</v>
      </c>
      <c r="C32" s="569" t="s">
        <v>335</v>
      </c>
      <c r="D32" s="603" t="s">
        <v>401</v>
      </c>
      <c r="E32" s="404">
        <v>295</v>
      </c>
      <c r="F32" s="404">
        <v>296</v>
      </c>
      <c r="G32" s="404">
        <v>296</v>
      </c>
      <c r="H32" s="603"/>
      <c r="I32" s="603"/>
      <c r="J32" s="603"/>
      <c r="K32" s="569"/>
      <c r="L32" s="569"/>
      <c r="M32" s="404" t="s">
        <v>324</v>
      </c>
      <c r="N32" s="404" t="s">
        <v>325</v>
      </c>
      <c r="O32" s="404" t="s">
        <v>325</v>
      </c>
      <c r="P32" s="404" t="s">
        <v>326</v>
      </c>
      <c r="Q32" s="404" t="s">
        <v>327</v>
      </c>
    </row>
    <row r="33" spans="1:17" ht="12.75" customHeight="1">
      <c r="A33" s="1033">
        <v>6</v>
      </c>
      <c r="B33" s="1038" t="s">
        <v>336</v>
      </c>
      <c r="C33" s="1038" t="s">
        <v>337</v>
      </c>
      <c r="D33" s="1033" t="s">
        <v>401</v>
      </c>
      <c r="E33" s="1033">
        <v>281</v>
      </c>
      <c r="F33" s="1047">
        <v>280</v>
      </c>
      <c r="G33" s="1047">
        <v>280</v>
      </c>
      <c r="H33" s="1034"/>
      <c r="I33" s="1034"/>
      <c r="J33" s="1034"/>
      <c r="K33" s="1038"/>
      <c r="L33" s="1038"/>
      <c r="M33" s="1033" t="s">
        <v>324</v>
      </c>
      <c r="N33" s="1033" t="s">
        <v>325</v>
      </c>
      <c r="O33" s="1033" t="s">
        <v>325</v>
      </c>
      <c r="P33" s="1033" t="s">
        <v>326</v>
      </c>
      <c r="Q33" s="1033" t="s">
        <v>327</v>
      </c>
    </row>
    <row r="34" spans="1:17" ht="12.75">
      <c r="A34" s="1033"/>
      <c r="B34" s="1038"/>
      <c r="C34" s="1038"/>
      <c r="D34" s="1033"/>
      <c r="E34" s="1033"/>
      <c r="F34" s="1048"/>
      <c r="G34" s="1048"/>
      <c r="H34" s="1034"/>
      <c r="I34" s="1034"/>
      <c r="J34" s="1034"/>
      <c r="K34" s="1038"/>
      <c r="L34" s="1038"/>
      <c r="M34" s="1033"/>
      <c r="N34" s="1033"/>
      <c r="O34" s="1033"/>
      <c r="P34" s="1033"/>
      <c r="Q34" s="1033"/>
    </row>
    <row r="35" spans="1:17" ht="12.75">
      <c r="A35" s="1033"/>
      <c r="B35" s="1038"/>
      <c r="C35" s="1038"/>
      <c r="D35" s="1033"/>
      <c r="E35" s="1033"/>
      <c r="F35" s="1049"/>
      <c r="G35" s="1049"/>
      <c r="H35" s="1034"/>
      <c r="I35" s="1034"/>
      <c r="J35" s="1034"/>
      <c r="K35" s="1038"/>
      <c r="L35" s="1038"/>
      <c r="M35" s="1033"/>
      <c r="N35" s="1033"/>
      <c r="O35" s="1033"/>
      <c r="P35" s="1033"/>
      <c r="Q35" s="1033"/>
    </row>
    <row r="36" spans="1:17" ht="38.25">
      <c r="A36" s="404">
        <v>7</v>
      </c>
      <c r="B36" s="569" t="s">
        <v>338</v>
      </c>
      <c r="C36" s="569" t="s">
        <v>339</v>
      </c>
      <c r="D36" s="404" t="s">
        <v>401</v>
      </c>
      <c r="E36" s="404">
        <v>414</v>
      </c>
      <c r="F36" s="404">
        <v>353</v>
      </c>
      <c r="G36" s="404">
        <v>353</v>
      </c>
      <c r="H36" s="603"/>
      <c r="I36" s="603"/>
      <c r="J36" s="603"/>
      <c r="K36" s="569"/>
      <c r="L36" s="569"/>
      <c r="M36" s="404" t="s">
        <v>324</v>
      </c>
      <c r="N36" s="404" t="s">
        <v>325</v>
      </c>
      <c r="O36" s="404" t="s">
        <v>325</v>
      </c>
      <c r="P36" s="404" t="s">
        <v>326</v>
      </c>
      <c r="Q36" s="404" t="s">
        <v>327</v>
      </c>
    </row>
    <row r="37" spans="1:17" ht="38.25">
      <c r="A37" s="404">
        <v>8</v>
      </c>
      <c r="B37" s="569" t="s">
        <v>340</v>
      </c>
      <c r="C37" s="569" t="s">
        <v>341</v>
      </c>
      <c r="D37" s="404" t="s">
        <v>401</v>
      </c>
      <c r="E37" s="404">
        <v>313</v>
      </c>
      <c r="F37" s="404">
        <v>314</v>
      </c>
      <c r="G37" s="404">
        <v>314</v>
      </c>
      <c r="H37" s="603"/>
      <c r="I37" s="603"/>
      <c r="J37" s="603"/>
      <c r="K37" s="569"/>
      <c r="L37" s="569"/>
      <c r="M37" s="404" t="s">
        <v>324</v>
      </c>
      <c r="N37" s="404" t="s">
        <v>325</v>
      </c>
      <c r="O37" s="404" t="s">
        <v>325</v>
      </c>
      <c r="P37" s="404" t="s">
        <v>326</v>
      </c>
      <c r="Q37" s="404" t="s">
        <v>327</v>
      </c>
    </row>
    <row r="38" spans="1:17" ht="76.5" customHeight="1">
      <c r="A38" s="1033">
        <v>9</v>
      </c>
      <c r="B38" s="569" t="s">
        <v>342</v>
      </c>
      <c r="C38" s="569" t="s">
        <v>343</v>
      </c>
      <c r="D38" s="1033" t="s">
        <v>401</v>
      </c>
      <c r="E38" s="1033">
        <v>342</v>
      </c>
      <c r="F38" s="1033">
        <v>361</v>
      </c>
      <c r="G38" s="1033">
        <v>361</v>
      </c>
      <c r="H38" s="1034"/>
      <c r="I38" s="1034"/>
      <c r="J38" s="1034"/>
      <c r="K38" s="1038"/>
      <c r="L38" s="1038"/>
      <c r="M38" s="1033" t="s">
        <v>324</v>
      </c>
      <c r="N38" s="1033" t="s">
        <v>325</v>
      </c>
      <c r="O38" s="1033" t="s">
        <v>325</v>
      </c>
      <c r="P38" s="1033" t="s">
        <v>326</v>
      </c>
      <c r="Q38" s="1033" t="s">
        <v>327</v>
      </c>
    </row>
    <row r="39" spans="1:17" ht="12.75">
      <c r="A39" s="1033"/>
      <c r="B39" s="569" t="s">
        <v>214</v>
      </c>
      <c r="C39" s="569" t="s">
        <v>214</v>
      </c>
      <c r="D39" s="1033"/>
      <c r="E39" s="1033"/>
      <c r="F39" s="1033"/>
      <c r="G39" s="1033"/>
      <c r="H39" s="1034"/>
      <c r="I39" s="1034"/>
      <c r="J39" s="1034"/>
      <c r="K39" s="1038"/>
      <c r="L39" s="1038"/>
      <c r="M39" s="1033"/>
      <c r="N39" s="1033"/>
      <c r="O39" s="1033"/>
      <c r="P39" s="1033"/>
      <c r="Q39" s="1033"/>
    </row>
    <row r="40" spans="1:17" ht="63.75" customHeight="1">
      <c r="A40" s="1033">
        <v>10</v>
      </c>
      <c r="B40" s="569" t="s">
        <v>344</v>
      </c>
      <c r="C40" s="569" t="s">
        <v>346</v>
      </c>
      <c r="D40" s="1033" t="s">
        <v>401</v>
      </c>
      <c r="E40" s="1033">
        <v>169</v>
      </c>
      <c r="F40" s="1033">
        <v>169</v>
      </c>
      <c r="G40" s="1033">
        <v>169</v>
      </c>
      <c r="H40" s="1034"/>
      <c r="I40" s="1034"/>
      <c r="J40" s="1034"/>
      <c r="K40" s="1038"/>
      <c r="L40" s="1038"/>
      <c r="M40" s="1033" t="s">
        <v>324</v>
      </c>
      <c r="N40" s="1033" t="s">
        <v>325</v>
      </c>
      <c r="O40" s="1033" t="s">
        <v>325</v>
      </c>
      <c r="P40" s="1033" t="s">
        <v>326</v>
      </c>
      <c r="Q40" s="1033" t="s">
        <v>327</v>
      </c>
    </row>
    <row r="41" spans="1:17" ht="25.5">
      <c r="A41" s="1033"/>
      <c r="B41" s="569" t="s">
        <v>345</v>
      </c>
      <c r="C41" s="569" t="s">
        <v>345</v>
      </c>
      <c r="D41" s="1033"/>
      <c r="E41" s="1033"/>
      <c r="F41" s="1033"/>
      <c r="G41" s="1033"/>
      <c r="H41" s="1034"/>
      <c r="I41" s="1034"/>
      <c r="J41" s="1034"/>
      <c r="K41" s="1038"/>
      <c r="L41" s="1038"/>
      <c r="M41" s="1033"/>
      <c r="N41" s="1033"/>
      <c r="O41" s="1033"/>
      <c r="P41" s="1033"/>
      <c r="Q41" s="1033"/>
    </row>
    <row r="42" spans="1:17" ht="38.25">
      <c r="A42" s="404">
        <v>11</v>
      </c>
      <c r="B42" s="569" t="s">
        <v>347</v>
      </c>
      <c r="C42" s="569" t="s">
        <v>348</v>
      </c>
      <c r="D42" s="404" t="s">
        <v>316</v>
      </c>
      <c r="E42" s="404">
        <v>290</v>
      </c>
      <c r="F42" s="404">
        <v>290</v>
      </c>
      <c r="G42" s="404">
        <v>290</v>
      </c>
      <c r="H42" s="603"/>
      <c r="I42" s="603"/>
      <c r="J42" s="603"/>
      <c r="K42" s="569"/>
      <c r="L42" s="569"/>
      <c r="M42" s="404" t="s">
        <v>324</v>
      </c>
      <c r="N42" s="404" t="s">
        <v>325</v>
      </c>
      <c r="O42" s="404" t="s">
        <v>325</v>
      </c>
      <c r="P42" s="404" t="s">
        <v>326</v>
      </c>
      <c r="Q42" s="404" t="s">
        <v>327</v>
      </c>
    </row>
    <row r="43" spans="1:17" ht="38.25">
      <c r="A43" s="404">
        <v>12</v>
      </c>
      <c r="B43" s="569" t="s">
        <v>349</v>
      </c>
      <c r="C43" s="569" t="s">
        <v>350</v>
      </c>
      <c r="D43" s="404" t="s">
        <v>316</v>
      </c>
      <c r="E43" s="404">
        <v>216</v>
      </c>
      <c r="F43" s="404">
        <v>216</v>
      </c>
      <c r="G43" s="404">
        <v>216</v>
      </c>
      <c r="H43" s="404"/>
      <c r="I43" s="603"/>
      <c r="J43" s="603"/>
      <c r="K43" s="569"/>
      <c r="L43" s="569"/>
      <c r="M43" s="404" t="s">
        <v>324</v>
      </c>
      <c r="N43" s="404" t="s">
        <v>325</v>
      </c>
      <c r="O43" s="404" t="s">
        <v>325</v>
      </c>
      <c r="P43" s="404" t="s">
        <v>326</v>
      </c>
      <c r="Q43" s="404" t="s">
        <v>327</v>
      </c>
    </row>
    <row r="44" spans="1:17" ht="38.25">
      <c r="A44" s="404">
        <v>13</v>
      </c>
      <c r="B44" s="569" t="s">
        <v>351</v>
      </c>
      <c r="C44" s="569" t="s">
        <v>352</v>
      </c>
      <c r="D44" s="404" t="s">
        <v>319</v>
      </c>
      <c r="E44" s="404">
        <v>322</v>
      </c>
      <c r="F44" s="404"/>
      <c r="G44" s="603"/>
      <c r="H44" s="603"/>
      <c r="I44" s="603"/>
      <c r="J44" s="603"/>
      <c r="K44" s="569"/>
      <c r="L44" s="569"/>
      <c r="M44" s="404" t="s">
        <v>324</v>
      </c>
      <c r="N44" s="404" t="s">
        <v>325</v>
      </c>
      <c r="O44" s="404" t="s">
        <v>325</v>
      </c>
      <c r="P44" s="404" t="s">
        <v>326</v>
      </c>
      <c r="Q44" s="404" t="s">
        <v>327</v>
      </c>
    </row>
    <row r="45" spans="1:17" ht="38.25">
      <c r="A45" s="404">
        <v>14</v>
      </c>
      <c r="B45" s="569" t="s">
        <v>353</v>
      </c>
      <c r="C45" s="569" t="s">
        <v>354</v>
      </c>
      <c r="D45" s="404" t="s">
        <v>401</v>
      </c>
      <c r="E45" s="404">
        <v>267</v>
      </c>
      <c r="F45" s="404">
        <v>243</v>
      </c>
      <c r="G45" s="404">
        <v>243</v>
      </c>
      <c r="H45" s="603"/>
      <c r="I45" s="603"/>
      <c r="J45" s="603"/>
      <c r="K45" s="569"/>
      <c r="L45" s="569"/>
      <c r="M45" s="404" t="s">
        <v>324</v>
      </c>
      <c r="N45" s="404" t="s">
        <v>325</v>
      </c>
      <c r="O45" s="404" t="s">
        <v>325</v>
      </c>
      <c r="P45" s="404" t="s">
        <v>326</v>
      </c>
      <c r="Q45" s="404" t="s">
        <v>327</v>
      </c>
    </row>
    <row r="46" spans="1:17" ht="38.25">
      <c r="A46" s="404">
        <v>15</v>
      </c>
      <c r="B46" s="569" t="s">
        <v>355</v>
      </c>
      <c r="C46" s="569" t="s">
        <v>356</v>
      </c>
      <c r="D46" s="404" t="s">
        <v>316</v>
      </c>
      <c r="E46" s="404">
        <v>257</v>
      </c>
      <c r="F46" s="404">
        <v>257</v>
      </c>
      <c r="G46" s="404">
        <v>257</v>
      </c>
      <c r="H46" s="603"/>
      <c r="I46" s="603"/>
      <c r="J46" s="603"/>
      <c r="K46" s="569"/>
      <c r="L46" s="569"/>
      <c r="M46" s="404" t="s">
        <v>324</v>
      </c>
      <c r="N46" s="404" t="s">
        <v>325</v>
      </c>
      <c r="O46" s="404" t="s">
        <v>325</v>
      </c>
      <c r="P46" s="404" t="s">
        <v>326</v>
      </c>
      <c r="Q46" s="404" t="s">
        <v>327</v>
      </c>
    </row>
    <row r="47" spans="1:17" ht="38.25">
      <c r="A47" s="404">
        <v>16</v>
      </c>
      <c r="B47" s="569" t="s">
        <v>357</v>
      </c>
      <c r="C47" s="569" t="s">
        <v>358</v>
      </c>
      <c r="D47" s="404" t="s">
        <v>316</v>
      </c>
      <c r="E47" s="404">
        <v>103</v>
      </c>
      <c r="F47" s="404">
        <v>103</v>
      </c>
      <c r="G47" s="404">
        <v>103</v>
      </c>
      <c r="H47" s="603"/>
      <c r="I47" s="603"/>
      <c r="J47" s="603"/>
      <c r="K47" s="569"/>
      <c r="L47" s="569"/>
      <c r="M47" s="404" t="s">
        <v>324</v>
      </c>
      <c r="N47" s="404" t="s">
        <v>325</v>
      </c>
      <c r="O47" s="404" t="s">
        <v>325</v>
      </c>
      <c r="P47" s="404" t="s">
        <v>326</v>
      </c>
      <c r="Q47" s="404" t="s">
        <v>327</v>
      </c>
    </row>
    <row r="48" spans="1:17" ht="38.25">
      <c r="A48" s="404">
        <v>17</v>
      </c>
      <c r="B48" s="569" t="s">
        <v>359</v>
      </c>
      <c r="C48" s="569" t="s">
        <v>360</v>
      </c>
      <c r="D48" s="404" t="s">
        <v>316</v>
      </c>
      <c r="E48" s="404">
        <v>285</v>
      </c>
      <c r="F48" s="404">
        <v>285</v>
      </c>
      <c r="G48" s="404">
        <v>285</v>
      </c>
      <c r="H48" s="603"/>
      <c r="I48" s="603"/>
      <c r="J48" s="603"/>
      <c r="K48" s="569"/>
      <c r="L48" s="569"/>
      <c r="M48" s="404" t="s">
        <v>324</v>
      </c>
      <c r="N48" s="404" t="s">
        <v>325</v>
      </c>
      <c r="O48" s="404" t="s">
        <v>325</v>
      </c>
      <c r="P48" s="404" t="s">
        <v>326</v>
      </c>
      <c r="Q48" s="404" t="s">
        <v>327</v>
      </c>
    </row>
    <row r="49" spans="1:17" ht="38.25">
      <c r="A49" s="404">
        <v>18</v>
      </c>
      <c r="B49" s="569" t="s">
        <v>361</v>
      </c>
      <c r="C49" s="569" t="s">
        <v>362</v>
      </c>
      <c r="D49" s="404" t="s">
        <v>401</v>
      </c>
      <c r="E49" s="404">
        <v>251</v>
      </c>
      <c r="F49" s="404">
        <v>253</v>
      </c>
      <c r="G49" s="404">
        <v>253</v>
      </c>
      <c r="H49" s="603"/>
      <c r="I49" s="603"/>
      <c r="J49" s="603"/>
      <c r="K49" s="569"/>
      <c r="L49" s="569"/>
      <c r="M49" s="404" t="s">
        <v>324</v>
      </c>
      <c r="N49" s="404" t="s">
        <v>325</v>
      </c>
      <c r="O49" s="404" t="s">
        <v>325</v>
      </c>
      <c r="P49" s="404" t="s">
        <v>326</v>
      </c>
      <c r="Q49" s="404" t="s">
        <v>327</v>
      </c>
    </row>
    <row r="50" spans="1:17" ht="38.25">
      <c r="A50" s="404">
        <v>19</v>
      </c>
      <c r="B50" s="569" t="s">
        <v>363</v>
      </c>
      <c r="C50" s="569" t="s">
        <v>364</v>
      </c>
      <c r="D50" s="404" t="s">
        <v>316</v>
      </c>
      <c r="E50" s="404">
        <v>221</v>
      </c>
      <c r="F50" s="404">
        <v>221</v>
      </c>
      <c r="G50" s="404">
        <v>221</v>
      </c>
      <c r="H50" s="603"/>
      <c r="I50" s="603"/>
      <c r="J50" s="603"/>
      <c r="K50" s="569"/>
      <c r="L50" s="569"/>
      <c r="M50" s="404" t="s">
        <v>324</v>
      </c>
      <c r="N50" s="404" t="s">
        <v>325</v>
      </c>
      <c r="O50" s="404" t="s">
        <v>325</v>
      </c>
      <c r="P50" s="404" t="s">
        <v>326</v>
      </c>
      <c r="Q50" s="404" t="s">
        <v>327</v>
      </c>
    </row>
    <row r="51" spans="1:17" ht="38.25">
      <c r="A51" s="404">
        <v>20</v>
      </c>
      <c r="B51" s="569" t="s">
        <v>365</v>
      </c>
      <c r="C51" s="569" t="s">
        <v>366</v>
      </c>
      <c r="D51" s="404" t="s">
        <v>401</v>
      </c>
      <c r="E51" s="404">
        <v>158</v>
      </c>
      <c r="F51" s="404">
        <v>158</v>
      </c>
      <c r="G51" s="404">
        <v>158</v>
      </c>
      <c r="H51" s="603"/>
      <c r="I51" s="603"/>
      <c r="J51" s="603"/>
      <c r="K51" s="569"/>
      <c r="L51" s="569"/>
      <c r="M51" s="404" t="s">
        <v>324</v>
      </c>
      <c r="N51" s="404" t="s">
        <v>325</v>
      </c>
      <c r="O51" s="404" t="s">
        <v>325</v>
      </c>
      <c r="P51" s="404" t="s">
        <v>326</v>
      </c>
      <c r="Q51" s="404" t="s">
        <v>327</v>
      </c>
    </row>
    <row r="52" spans="1:17" ht="38.25">
      <c r="A52" s="404">
        <v>21</v>
      </c>
      <c r="B52" s="569" t="s">
        <v>367</v>
      </c>
      <c r="C52" s="569" t="s">
        <v>358</v>
      </c>
      <c r="D52" s="404" t="s">
        <v>401</v>
      </c>
      <c r="E52" s="404">
        <v>112</v>
      </c>
      <c r="F52" s="404">
        <v>130</v>
      </c>
      <c r="G52" s="404">
        <v>130</v>
      </c>
      <c r="H52" s="603"/>
      <c r="I52" s="603"/>
      <c r="J52" s="603"/>
      <c r="K52" s="569"/>
      <c r="L52" s="569"/>
      <c r="M52" s="404" t="s">
        <v>324</v>
      </c>
      <c r="N52" s="404" t="s">
        <v>325</v>
      </c>
      <c r="O52" s="404" t="s">
        <v>325</v>
      </c>
      <c r="P52" s="404" t="s">
        <v>326</v>
      </c>
      <c r="Q52" s="404" t="s">
        <v>327</v>
      </c>
    </row>
    <row r="53" spans="1:17" ht="38.25">
      <c r="A53" s="404">
        <v>22</v>
      </c>
      <c r="B53" s="569" t="s">
        <v>368</v>
      </c>
      <c r="C53" s="569" t="s">
        <v>369</v>
      </c>
      <c r="D53" s="404" t="s">
        <v>316</v>
      </c>
      <c r="E53" s="404">
        <v>319</v>
      </c>
      <c r="F53" s="404">
        <v>319</v>
      </c>
      <c r="G53" s="404">
        <v>319</v>
      </c>
      <c r="H53" s="603"/>
      <c r="I53" s="603"/>
      <c r="J53" s="603"/>
      <c r="K53" s="569"/>
      <c r="L53" s="569"/>
      <c r="M53" s="404" t="s">
        <v>324</v>
      </c>
      <c r="N53" s="404" t="s">
        <v>325</v>
      </c>
      <c r="O53" s="404" t="s">
        <v>325</v>
      </c>
      <c r="P53" s="404" t="s">
        <v>326</v>
      </c>
      <c r="Q53" s="404" t="s">
        <v>327</v>
      </c>
    </row>
    <row r="54" spans="1:17" ht="38.25">
      <c r="A54" s="404">
        <v>23</v>
      </c>
      <c r="B54" s="569" t="s">
        <v>370</v>
      </c>
      <c r="C54" s="569" t="s">
        <v>371</v>
      </c>
      <c r="D54" s="404" t="s">
        <v>316</v>
      </c>
      <c r="E54" s="404">
        <v>190</v>
      </c>
      <c r="F54" s="404">
        <v>190</v>
      </c>
      <c r="G54" s="404">
        <v>190</v>
      </c>
      <c r="H54" s="404"/>
      <c r="I54" s="404"/>
      <c r="J54" s="404"/>
      <c r="K54" s="570"/>
      <c r="L54" s="570"/>
      <c r="M54" s="404" t="s">
        <v>324</v>
      </c>
      <c r="N54" s="404" t="s">
        <v>325</v>
      </c>
      <c r="O54" s="404" t="s">
        <v>325</v>
      </c>
      <c r="P54" s="404" t="s">
        <v>326</v>
      </c>
      <c r="Q54" s="404" t="s">
        <v>327</v>
      </c>
    </row>
    <row r="55" spans="1:17" ht="38.25">
      <c r="A55" s="404">
        <v>24</v>
      </c>
      <c r="B55" s="569" t="s">
        <v>372</v>
      </c>
      <c r="C55" s="569" t="s">
        <v>373</v>
      </c>
      <c r="D55" s="404" t="s">
        <v>319</v>
      </c>
      <c r="E55" s="404">
        <v>415</v>
      </c>
      <c r="F55" s="404"/>
      <c r="G55" s="404"/>
      <c r="H55" s="404"/>
      <c r="I55" s="404"/>
      <c r="J55" s="404"/>
      <c r="K55" s="570"/>
      <c r="L55" s="570"/>
      <c r="M55" s="404" t="s">
        <v>324</v>
      </c>
      <c r="N55" s="404" t="s">
        <v>325</v>
      </c>
      <c r="O55" s="404" t="s">
        <v>325</v>
      </c>
      <c r="P55" s="404" t="s">
        <v>326</v>
      </c>
      <c r="Q55" s="404" t="s">
        <v>327</v>
      </c>
    </row>
    <row r="56" spans="1:17" ht="38.25">
      <c r="A56" s="404">
        <v>25</v>
      </c>
      <c r="B56" s="569" t="s">
        <v>374</v>
      </c>
      <c r="C56" s="569" t="s">
        <v>375</v>
      </c>
      <c r="D56" s="404" t="s">
        <v>316</v>
      </c>
      <c r="E56" s="404">
        <v>164</v>
      </c>
      <c r="F56" s="404">
        <v>164</v>
      </c>
      <c r="G56" s="404">
        <v>164</v>
      </c>
      <c r="H56" s="404"/>
      <c r="I56" s="404"/>
      <c r="J56" s="404"/>
      <c r="K56" s="570"/>
      <c r="L56" s="570"/>
      <c r="M56" s="404" t="s">
        <v>324</v>
      </c>
      <c r="N56" s="404" t="s">
        <v>325</v>
      </c>
      <c r="O56" s="404" t="s">
        <v>325</v>
      </c>
      <c r="P56" s="404" t="s">
        <v>326</v>
      </c>
      <c r="Q56" s="404" t="s">
        <v>327</v>
      </c>
    </row>
    <row r="57" spans="1:17" ht="38.25">
      <c r="A57" s="404">
        <v>26</v>
      </c>
      <c r="B57" s="569" t="s">
        <v>376</v>
      </c>
      <c r="C57" s="569" t="s">
        <v>377</v>
      </c>
      <c r="D57" s="404" t="s">
        <v>316</v>
      </c>
      <c r="E57" s="404">
        <v>398</v>
      </c>
      <c r="F57" s="404">
        <v>398</v>
      </c>
      <c r="G57" s="404">
        <v>398</v>
      </c>
      <c r="H57" s="404"/>
      <c r="I57" s="404"/>
      <c r="J57" s="404"/>
      <c r="K57" s="570"/>
      <c r="L57" s="570"/>
      <c r="M57" s="404" t="s">
        <v>324</v>
      </c>
      <c r="N57" s="404" t="s">
        <v>325</v>
      </c>
      <c r="O57" s="404" t="s">
        <v>325</v>
      </c>
      <c r="P57" s="404" t="s">
        <v>326</v>
      </c>
      <c r="Q57" s="404" t="s">
        <v>327</v>
      </c>
    </row>
    <row r="58" spans="1:17" ht="38.25">
      <c r="A58" s="404">
        <v>27</v>
      </c>
      <c r="B58" s="569" t="s">
        <v>378</v>
      </c>
      <c r="C58" s="569" t="s">
        <v>379</v>
      </c>
      <c r="D58" s="404" t="s">
        <v>316</v>
      </c>
      <c r="E58" s="404">
        <v>245</v>
      </c>
      <c r="F58" s="404">
        <v>245</v>
      </c>
      <c r="G58" s="404">
        <v>245</v>
      </c>
      <c r="H58" s="404"/>
      <c r="I58" s="404"/>
      <c r="J58" s="404"/>
      <c r="K58" s="570"/>
      <c r="L58" s="570"/>
      <c r="M58" s="404" t="s">
        <v>324</v>
      </c>
      <c r="N58" s="404" t="s">
        <v>325</v>
      </c>
      <c r="O58" s="404" t="s">
        <v>325</v>
      </c>
      <c r="P58" s="404" t="s">
        <v>326</v>
      </c>
      <c r="Q58" s="404" t="s">
        <v>327</v>
      </c>
    </row>
    <row r="59" spans="1:17" ht="38.25">
      <c r="A59" s="404">
        <v>28</v>
      </c>
      <c r="B59" s="569" t="s">
        <v>380</v>
      </c>
      <c r="C59" s="569" t="s">
        <v>381</v>
      </c>
      <c r="D59" s="404" t="s">
        <v>316</v>
      </c>
      <c r="E59" s="404">
        <v>242</v>
      </c>
      <c r="F59" s="404">
        <v>242</v>
      </c>
      <c r="G59" s="404">
        <v>242</v>
      </c>
      <c r="H59" s="404"/>
      <c r="I59" s="404"/>
      <c r="J59" s="404"/>
      <c r="K59" s="570"/>
      <c r="L59" s="570"/>
      <c r="M59" s="404" t="s">
        <v>324</v>
      </c>
      <c r="N59" s="404" t="s">
        <v>325</v>
      </c>
      <c r="O59" s="404" t="s">
        <v>325</v>
      </c>
      <c r="P59" s="404" t="s">
        <v>326</v>
      </c>
      <c r="Q59" s="404" t="s">
        <v>327</v>
      </c>
    </row>
    <row r="60" spans="1:17" ht="38.25">
      <c r="A60" s="404">
        <v>29</v>
      </c>
      <c r="B60" s="569" t="s">
        <v>382</v>
      </c>
      <c r="C60" s="569" t="s">
        <v>383</v>
      </c>
      <c r="D60" s="404" t="s">
        <v>316</v>
      </c>
      <c r="E60" s="404">
        <v>132</v>
      </c>
      <c r="F60" s="404">
        <v>132</v>
      </c>
      <c r="G60" s="404">
        <v>132</v>
      </c>
      <c r="H60" s="404"/>
      <c r="I60" s="404"/>
      <c r="J60" s="404"/>
      <c r="K60" s="570"/>
      <c r="L60" s="570"/>
      <c r="M60" s="404" t="s">
        <v>324</v>
      </c>
      <c r="N60" s="404" t="s">
        <v>325</v>
      </c>
      <c r="O60" s="404" t="s">
        <v>325</v>
      </c>
      <c r="P60" s="404" t="s">
        <v>326</v>
      </c>
      <c r="Q60" s="404" t="s">
        <v>327</v>
      </c>
    </row>
    <row r="61" spans="1:17" ht="38.25">
      <c r="A61" s="404">
        <v>30</v>
      </c>
      <c r="B61" s="569" t="s">
        <v>384</v>
      </c>
      <c r="C61" s="569" t="s">
        <v>385</v>
      </c>
      <c r="D61" s="404" t="s">
        <v>316</v>
      </c>
      <c r="E61" s="404">
        <v>173</v>
      </c>
      <c r="F61" s="404">
        <v>173</v>
      </c>
      <c r="G61" s="404">
        <v>173</v>
      </c>
      <c r="H61" s="404"/>
      <c r="I61" s="404"/>
      <c r="J61" s="404"/>
      <c r="K61" s="570"/>
      <c r="L61" s="570"/>
      <c r="M61" s="404" t="s">
        <v>324</v>
      </c>
      <c r="N61" s="404" t="s">
        <v>325</v>
      </c>
      <c r="O61" s="404" t="s">
        <v>325</v>
      </c>
      <c r="P61" s="404" t="s">
        <v>326</v>
      </c>
      <c r="Q61" s="404" t="s">
        <v>327</v>
      </c>
    </row>
    <row r="62" spans="1:17" ht="38.25">
      <c r="A62" s="404">
        <v>31</v>
      </c>
      <c r="B62" s="569" t="s">
        <v>386</v>
      </c>
      <c r="C62" s="569" t="s">
        <v>387</v>
      </c>
      <c r="D62" s="404" t="s">
        <v>316</v>
      </c>
      <c r="E62" s="404">
        <v>408</v>
      </c>
      <c r="F62" s="404">
        <v>408</v>
      </c>
      <c r="G62" s="404">
        <v>408</v>
      </c>
      <c r="H62" s="404"/>
      <c r="I62" s="404"/>
      <c r="J62" s="404"/>
      <c r="K62" s="570"/>
      <c r="L62" s="570"/>
      <c r="M62" s="404" t="s">
        <v>324</v>
      </c>
      <c r="N62" s="404" t="s">
        <v>325</v>
      </c>
      <c r="O62" s="404" t="s">
        <v>325</v>
      </c>
      <c r="P62" s="404" t="s">
        <v>326</v>
      </c>
      <c r="Q62" s="404" t="s">
        <v>327</v>
      </c>
    </row>
    <row r="63" spans="1:17" ht="38.25">
      <c r="A63" s="404">
        <v>32</v>
      </c>
      <c r="B63" s="569" t="s">
        <v>388</v>
      </c>
      <c r="C63" s="569" t="s">
        <v>389</v>
      </c>
      <c r="D63" s="404" t="s">
        <v>316</v>
      </c>
      <c r="E63" s="404">
        <v>340</v>
      </c>
      <c r="F63" s="404">
        <v>340</v>
      </c>
      <c r="G63" s="404">
        <v>340</v>
      </c>
      <c r="H63" s="404"/>
      <c r="I63" s="404"/>
      <c r="J63" s="404"/>
      <c r="K63" s="570"/>
      <c r="L63" s="570"/>
      <c r="M63" s="404" t="s">
        <v>324</v>
      </c>
      <c r="N63" s="404" t="s">
        <v>325</v>
      </c>
      <c r="O63" s="404" t="s">
        <v>325</v>
      </c>
      <c r="P63" s="404" t="s">
        <v>326</v>
      </c>
      <c r="Q63" s="404" t="s">
        <v>327</v>
      </c>
    </row>
    <row r="64" spans="1:17" ht="38.25">
      <c r="A64" s="404">
        <v>33</v>
      </c>
      <c r="B64" s="569" t="s">
        <v>390</v>
      </c>
      <c r="C64" s="569" t="s">
        <v>391</v>
      </c>
      <c r="D64" s="404" t="s">
        <v>316</v>
      </c>
      <c r="E64" s="404">
        <v>157</v>
      </c>
      <c r="F64" s="404">
        <v>157</v>
      </c>
      <c r="G64" s="404">
        <v>157</v>
      </c>
      <c r="H64" s="404"/>
      <c r="I64" s="404"/>
      <c r="J64" s="404"/>
      <c r="K64" s="570"/>
      <c r="L64" s="570"/>
      <c r="M64" s="404" t="s">
        <v>324</v>
      </c>
      <c r="N64" s="404" t="s">
        <v>325</v>
      </c>
      <c r="O64" s="404" t="s">
        <v>325</v>
      </c>
      <c r="P64" s="404" t="s">
        <v>326</v>
      </c>
      <c r="Q64" s="404" t="s">
        <v>327</v>
      </c>
    </row>
    <row r="65" spans="1:17" ht="38.25">
      <c r="A65" s="404">
        <v>34</v>
      </c>
      <c r="B65" s="569" t="s">
        <v>392</v>
      </c>
      <c r="C65" s="569" t="s">
        <v>393</v>
      </c>
      <c r="D65" s="404" t="s">
        <v>316</v>
      </c>
      <c r="E65" s="404">
        <v>243</v>
      </c>
      <c r="F65" s="404">
        <v>243</v>
      </c>
      <c r="G65" s="404">
        <v>243</v>
      </c>
      <c r="H65" s="404"/>
      <c r="I65" s="404"/>
      <c r="J65" s="404"/>
      <c r="K65" s="570"/>
      <c r="L65" s="570"/>
      <c r="M65" s="404" t="s">
        <v>324</v>
      </c>
      <c r="N65" s="404" t="s">
        <v>325</v>
      </c>
      <c r="O65" s="404" t="s">
        <v>325</v>
      </c>
      <c r="P65" s="404" t="s">
        <v>326</v>
      </c>
      <c r="Q65" s="404" t="s">
        <v>327</v>
      </c>
    </row>
    <row r="66" spans="1:17" ht="38.25">
      <c r="A66" s="404">
        <v>35</v>
      </c>
      <c r="B66" s="569" t="s">
        <v>394</v>
      </c>
      <c r="C66" s="569" t="s">
        <v>395</v>
      </c>
      <c r="D66" s="404" t="s">
        <v>316</v>
      </c>
      <c r="E66" s="404">
        <v>209</v>
      </c>
      <c r="F66" s="404">
        <v>209</v>
      </c>
      <c r="G66" s="404">
        <v>209</v>
      </c>
      <c r="H66" s="404"/>
      <c r="I66" s="404"/>
      <c r="J66" s="404"/>
      <c r="K66" s="570"/>
      <c r="L66" s="570"/>
      <c r="M66" s="404" t="s">
        <v>324</v>
      </c>
      <c r="N66" s="404" t="s">
        <v>325</v>
      </c>
      <c r="O66" s="404" t="s">
        <v>325</v>
      </c>
      <c r="P66" s="404" t="s">
        <v>326</v>
      </c>
      <c r="Q66" s="404" t="s">
        <v>327</v>
      </c>
    </row>
    <row r="67" spans="1:17" ht="38.25">
      <c r="A67" s="404">
        <v>36</v>
      </c>
      <c r="B67" s="569" t="s">
        <v>396</v>
      </c>
      <c r="C67" s="569" t="s">
        <v>397</v>
      </c>
      <c r="D67" s="404" t="s">
        <v>316</v>
      </c>
      <c r="E67" s="404">
        <v>158</v>
      </c>
      <c r="F67" s="404">
        <v>158</v>
      </c>
      <c r="G67" s="404">
        <v>158</v>
      </c>
      <c r="H67" s="404"/>
      <c r="I67" s="404"/>
      <c r="J67" s="404"/>
      <c r="K67" s="570"/>
      <c r="L67" s="570"/>
      <c r="M67" s="404" t="s">
        <v>324</v>
      </c>
      <c r="N67" s="404" t="s">
        <v>325</v>
      </c>
      <c r="O67" s="404" t="s">
        <v>325</v>
      </c>
      <c r="P67" s="404" t="s">
        <v>326</v>
      </c>
      <c r="Q67" s="404" t="s">
        <v>327</v>
      </c>
    </row>
    <row r="68" spans="1:17" ht="38.25">
      <c r="A68" s="404">
        <v>37</v>
      </c>
      <c r="B68" s="569" t="s">
        <v>398</v>
      </c>
      <c r="C68" s="569" t="s">
        <v>333</v>
      </c>
      <c r="D68" s="404" t="s">
        <v>316</v>
      </c>
      <c r="E68" s="404">
        <v>311</v>
      </c>
      <c r="F68" s="404">
        <v>311</v>
      </c>
      <c r="G68" s="404">
        <v>311</v>
      </c>
      <c r="H68" s="404"/>
      <c r="I68" s="404"/>
      <c r="J68" s="404"/>
      <c r="K68" s="570"/>
      <c r="L68" s="570"/>
      <c r="M68" s="404" t="s">
        <v>324</v>
      </c>
      <c r="N68" s="404" t="s">
        <v>325</v>
      </c>
      <c r="O68" s="404" t="s">
        <v>325</v>
      </c>
      <c r="P68" s="404" t="s">
        <v>326</v>
      </c>
      <c r="Q68" s="404" t="s">
        <v>327</v>
      </c>
    </row>
    <row r="69" spans="1:17" ht="38.25">
      <c r="A69" s="404">
        <v>38</v>
      </c>
      <c r="B69" s="569" t="s">
        <v>399</v>
      </c>
      <c r="C69" s="569" t="s">
        <v>393</v>
      </c>
      <c r="D69" s="404" t="s">
        <v>316</v>
      </c>
      <c r="E69" s="404">
        <v>447</v>
      </c>
      <c r="F69" s="404">
        <v>447</v>
      </c>
      <c r="G69" s="404">
        <v>447</v>
      </c>
      <c r="H69" s="404"/>
      <c r="I69" s="404"/>
      <c r="J69" s="404"/>
      <c r="K69" s="570"/>
      <c r="L69" s="570"/>
      <c r="M69" s="404" t="s">
        <v>324</v>
      </c>
      <c r="N69" s="404" t="s">
        <v>325</v>
      </c>
      <c r="O69" s="404" t="s">
        <v>325</v>
      </c>
      <c r="P69" s="404" t="s">
        <v>326</v>
      </c>
      <c r="Q69" s="404" t="s">
        <v>327</v>
      </c>
    </row>
    <row r="70" spans="1:17" ht="38.25">
      <c r="A70" s="404">
        <v>39</v>
      </c>
      <c r="B70" s="569" t="s">
        <v>1105</v>
      </c>
      <c r="C70" s="569" t="s">
        <v>1106</v>
      </c>
      <c r="D70" s="404" t="s">
        <v>320</v>
      </c>
      <c r="E70" s="404">
        <v>239</v>
      </c>
      <c r="F70" s="404"/>
      <c r="G70" s="404"/>
      <c r="H70" s="404"/>
      <c r="I70" s="404"/>
      <c r="J70" s="404"/>
      <c r="K70" s="570"/>
      <c r="L70" s="570"/>
      <c r="M70" s="404" t="s">
        <v>324</v>
      </c>
      <c r="N70" s="404" t="s">
        <v>325</v>
      </c>
      <c r="O70" s="404" t="s">
        <v>325</v>
      </c>
      <c r="P70" s="404" t="s">
        <v>326</v>
      </c>
      <c r="Q70" s="404" t="s">
        <v>327</v>
      </c>
    </row>
    <row r="71" spans="1:17" ht="38.25">
      <c r="A71" s="404">
        <v>40</v>
      </c>
      <c r="B71" s="569" t="s">
        <v>1107</v>
      </c>
      <c r="C71" s="569" t="s">
        <v>1108</v>
      </c>
      <c r="D71" s="404" t="s">
        <v>320</v>
      </c>
      <c r="E71" s="404">
        <v>249</v>
      </c>
      <c r="F71" s="404"/>
      <c r="G71" s="404"/>
      <c r="H71" s="404"/>
      <c r="I71" s="404"/>
      <c r="J71" s="404"/>
      <c r="K71" s="570"/>
      <c r="L71" s="570"/>
      <c r="M71" s="404" t="s">
        <v>324</v>
      </c>
      <c r="N71" s="404" t="s">
        <v>325</v>
      </c>
      <c r="O71" s="404" t="s">
        <v>325</v>
      </c>
      <c r="P71" s="404" t="s">
        <v>326</v>
      </c>
      <c r="Q71" s="404" t="s">
        <v>327</v>
      </c>
    </row>
    <row r="72" spans="1:17" ht="38.25">
      <c r="A72" s="404">
        <v>41</v>
      </c>
      <c r="B72" s="569" t="s">
        <v>1109</v>
      </c>
      <c r="C72" s="569" t="s">
        <v>1110</v>
      </c>
      <c r="D72" s="404" t="s">
        <v>320</v>
      </c>
      <c r="E72" s="404">
        <v>96</v>
      </c>
      <c r="F72" s="404"/>
      <c r="G72" s="404"/>
      <c r="H72" s="404"/>
      <c r="I72" s="404"/>
      <c r="J72" s="404"/>
      <c r="K72" s="570"/>
      <c r="L72" s="570"/>
      <c r="M72" s="404" t="s">
        <v>324</v>
      </c>
      <c r="N72" s="404" t="s">
        <v>325</v>
      </c>
      <c r="O72" s="404" t="s">
        <v>325</v>
      </c>
      <c r="P72" s="404" t="s">
        <v>326</v>
      </c>
      <c r="Q72" s="404" t="s">
        <v>327</v>
      </c>
    </row>
    <row r="73" spans="1:17" ht="38.25">
      <c r="A73" s="404">
        <v>42</v>
      </c>
      <c r="B73" s="569" t="s">
        <v>1111</v>
      </c>
      <c r="C73" s="569" t="s">
        <v>1112</v>
      </c>
      <c r="D73" s="404" t="s">
        <v>320</v>
      </c>
      <c r="E73" s="404">
        <v>462</v>
      </c>
      <c r="F73" s="404"/>
      <c r="G73" s="404"/>
      <c r="H73" s="404"/>
      <c r="I73" s="404"/>
      <c r="J73" s="404"/>
      <c r="K73" s="570"/>
      <c r="L73" s="570"/>
      <c r="M73" s="404" t="s">
        <v>324</v>
      </c>
      <c r="N73" s="404" t="s">
        <v>325</v>
      </c>
      <c r="O73" s="404" t="s">
        <v>325</v>
      </c>
      <c r="P73" s="404" t="s">
        <v>326</v>
      </c>
      <c r="Q73" s="404" t="s">
        <v>327</v>
      </c>
    </row>
    <row r="74" spans="1:17" ht="38.25">
      <c r="A74" s="404">
        <v>43</v>
      </c>
      <c r="B74" s="569" t="s">
        <v>1113</v>
      </c>
      <c r="C74" s="569" t="s">
        <v>1114</v>
      </c>
      <c r="D74" s="404" t="s">
        <v>320</v>
      </c>
      <c r="E74" s="404">
        <v>233</v>
      </c>
      <c r="F74" s="404"/>
      <c r="G74" s="404"/>
      <c r="H74" s="404"/>
      <c r="I74" s="404"/>
      <c r="J74" s="404"/>
      <c r="K74" s="570"/>
      <c r="L74" s="570"/>
      <c r="M74" s="404" t="s">
        <v>324</v>
      </c>
      <c r="N74" s="404" t="s">
        <v>325</v>
      </c>
      <c r="O74" s="404" t="s">
        <v>325</v>
      </c>
      <c r="P74" s="404" t="s">
        <v>326</v>
      </c>
      <c r="Q74" s="404" t="s">
        <v>327</v>
      </c>
    </row>
    <row r="75" spans="1:17" ht="38.25">
      <c r="A75" s="404">
        <v>44</v>
      </c>
      <c r="B75" s="569" t="s">
        <v>1115</v>
      </c>
      <c r="C75" s="569" t="s">
        <v>323</v>
      </c>
      <c r="D75" s="404" t="s">
        <v>320</v>
      </c>
      <c r="E75" s="404">
        <v>144</v>
      </c>
      <c r="F75" s="404"/>
      <c r="G75" s="404"/>
      <c r="H75" s="404"/>
      <c r="I75" s="404"/>
      <c r="J75" s="404"/>
      <c r="K75" s="570"/>
      <c r="L75" s="570"/>
      <c r="M75" s="404" t="s">
        <v>324</v>
      </c>
      <c r="N75" s="404" t="s">
        <v>325</v>
      </c>
      <c r="O75" s="404" t="s">
        <v>325</v>
      </c>
      <c r="P75" s="404" t="s">
        <v>326</v>
      </c>
      <c r="Q75" s="404" t="s">
        <v>327</v>
      </c>
    </row>
    <row r="76" spans="1:17" ht="38.25">
      <c r="A76" s="404">
        <v>45</v>
      </c>
      <c r="B76" s="569" t="s">
        <v>1116</v>
      </c>
      <c r="C76" s="569" t="s">
        <v>1117</v>
      </c>
      <c r="D76" s="404" t="s">
        <v>320</v>
      </c>
      <c r="E76" s="404">
        <v>90</v>
      </c>
      <c r="F76" s="404"/>
      <c r="G76" s="404"/>
      <c r="H76" s="404"/>
      <c r="I76" s="404"/>
      <c r="J76" s="404"/>
      <c r="K76" s="570"/>
      <c r="L76" s="570"/>
      <c r="M76" s="404" t="s">
        <v>324</v>
      </c>
      <c r="N76" s="404" t="s">
        <v>325</v>
      </c>
      <c r="O76" s="404" t="s">
        <v>325</v>
      </c>
      <c r="P76" s="404" t="s">
        <v>326</v>
      </c>
      <c r="Q76" s="404" t="s">
        <v>327</v>
      </c>
    </row>
    <row r="77" spans="1:17" ht="38.25">
      <c r="A77" s="404">
        <v>46</v>
      </c>
      <c r="B77" s="569" t="s">
        <v>1118</v>
      </c>
      <c r="C77" s="569" t="s">
        <v>1119</v>
      </c>
      <c r="D77" s="404" t="s">
        <v>320</v>
      </c>
      <c r="E77" s="404">
        <v>311</v>
      </c>
      <c r="F77" s="404"/>
      <c r="G77" s="404"/>
      <c r="H77" s="404"/>
      <c r="I77" s="404"/>
      <c r="J77" s="404"/>
      <c r="K77" s="570"/>
      <c r="L77" s="570"/>
      <c r="M77" s="404" t="s">
        <v>324</v>
      </c>
      <c r="N77" s="404" t="s">
        <v>325</v>
      </c>
      <c r="O77" s="404" t="s">
        <v>325</v>
      </c>
      <c r="P77" s="404" t="s">
        <v>326</v>
      </c>
      <c r="Q77" s="404" t="s">
        <v>327</v>
      </c>
    </row>
    <row r="78" spans="1:17" ht="38.25">
      <c r="A78" s="404">
        <v>47</v>
      </c>
      <c r="B78" s="569" t="s">
        <v>1120</v>
      </c>
      <c r="C78" s="569" t="s">
        <v>1121</v>
      </c>
      <c r="D78" s="404" t="s">
        <v>320</v>
      </c>
      <c r="E78" s="404">
        <v>136</v>
      </c>
      <c r="F78" s="404"/>
      <c r="G78" s="404"/>
      <c r="H78" s="404"/>
      <c r="I78" s="404"/>
      <c r="J78" s="404"/>
      <c r="K78" s="570"/>
      <c r="L78" s="570"/>
      <c r="M78" s="404" t="s">
        <v>324</v>
      </c>
      <c r="N78" s="404" t="s">
        <v>325</v>
      </c>
      <c r="O78" s="404" t="s">
        <v>325</v>
      </c>
      <c r="P78" s="404" t="s">
        <v>326</v>
      </c>
      <c r="Q78" s="404" t="s">
        <v>327</v>
      </c>
    </row>
    <row r="79" spans="1:17" ht="38.25">
      <c r="A79" s="404">
        <v>48</v>
      </c>
      <c r="B79" s="569" t="s">
        <v>1122</v>
      </c>
      <c r="C79" s="569" t="s">
        <v>1123</v>
      </c>
      <c r="D79" s="404" t="s">
        <v>320</v>
      </c>
      <c r="E79" s="404">
        <v>92</v>
      </c>
      <c r="F79" s="404"/>
      <c r="G79" s="404"/>
      <c r="H79" s="404"/>
      <c r="I79" s="404"/>
      <c r="J79" s="404"/>
      <c r="K79" s="570"/>
      <c r="L79" s="570"/>
      <c r="M79" s="404" t="s">
        <v>324</v>
      </c>
      <c r="N79" s="404" t="s">
        <v>325</v>
      </c>
      <c r="O79" s="404" t="s">
        <v>325</v>
      </c>
      <c r="P79" s="404" t="s">
        <v>326</v>
      </c>
      <c r="Q79" s="404" t="s">
        <v>327</v>
      </c>
    </row>
    <row r="80" spans="1:17" ht="38.25">
      <c r="A80" s="404">
        <v>49</v>
      </c>
      <c r="B80" s="569" t="s">
        <v>1124</v>
      </c>
      <c r="C80" s="569" t="s">
        <v>339</v>
      </c>
      <c r="D80" s="404" t="s">
        <v>320</v>
      </c>
      <c r="E80" s="404">
        <v>230</v>
      </c>
      <c r="F80" s="404"/>
      <c r="G80" s="404"/>
      <c r="H80" s="404"/>
      <c r="I80" s="404"/>
      <c r="J80" s="404"/>
      <c r="K80" s="570"/>
      <c r="L80" s="570"/>
      <c r="M80" s="404" t="s">
        <v>324</v>
      </c>
      <c r="N80" s="404" t="s">
        <v>325</v>
      </c>
      <c r="O80" s="404" t="s">
        <v>325</v>
      </c>
      <c r="P80" s="404" t="s">
        <v>326</v>
      </c>
      <c r="Q80" s="404" t="s">
        <v>327</v>
      </c>
    </row>
    <row r="81" spans="1:17" ht="38.25">
      <c r="A81" s="404">
        <v>50</v>
      </c>
      <c r="B81" s="569" t="s">
        <v>1125</v>
      </c>
      <c r="C81" s="569" t="s">
        <v>1126</v>
      </c>
      <c r="D81" s="404" t="s">
        <v>320</v>
      </c>
      <c r="E81" s="404">
        <v>401</v>
      </c>
      <c r="F81" s="404"/>
      <c r="G81" s="404"/>
      <c r="H81" s="404"/>
      <c r="I81" s="404"/>
      <c r="J81" s="404"/>
      <c r="K81" s="570"/>
      <c r="L81" s="570"/>
      <c r="M81" s="404" t="s">
        <v>324</v>
      </c>
      <c r="N81" s="404" t="s">
        <v>325</v>
      </c>
      <c r="O81" s="404" t="s">
        <v>325</v>
      </c>
      <c r="P81" s="404" t="s">
        <v>326</v>
      </c>
      <c r="Q81" s="404" t="s">
        <v>327</v>
      </c>
    </row>
    <row r="82" spans="1:17" ht="38.25">
      <c r="A82" s="404">
        <v>51</v>
      </c>
      <c r="B82" s="569" t="s">
        <v>1127</v>
      </c>
      <c r="C82" s="569" t="s">
        <v>1128</v>
      </c>
      <c r="D82" s="404" t="s">
        <v>320</v>
      </c>
      <c r="E82" s="404">
        <v>138</v>
      </c>
      <c r="F82" s="404"/>
      <c r="G82" s="404"/>
      <c r="H82" s="404"/>
      <c r="I82" s="404"/>
      <c r="J82" s="404"/>
      <c r="K82" s="570"/>
      <c r="L82" s="570"/>
      <c r="M82" s="404" t="s">
        <v>324</v>
      </c>
      <c r="N82" s="404" t="s">
        <v>325</v>
      </c>
      <c r="O82" s="404" t="s">
        <v>325</v>
      </c>
      <c r="P82" s="404" t="s">
        <v>326</v>
      </c>
      <c r="Q82" s="404" t="s">
        <v>327</v>
      </c>
    </row>
    <row r="83" spans="1:17" ht="12.75">
      <c r="A83" s="404"/>
      <c r="B83" s="569" t="s">
        <v>1129</v>
      </c>
      <c r="C83" s="569"/>
      <c r="D83" s="603"/>
      <c r="E83" s="576">
        <v>12.637</v>
      </c>
      <c r="F83" s="576">
        <v>9.003</v>
      </c>
      <c r="G83" s="576">
        <v>9.003</v>
      </c>
      <c r="H83" s="404"/>
      <c r="I83" s="404"/>
      <c r="J83" s="404"/>
      <c r="K83" s="570"/>
      <c r="L83" s="570"/>
      <c r="M83" s="404"/>
      <c r="N83" s="404"/>
      <c r="O83" s="404"/>
      <c r="P83" s="404"/>
      <c r="Q83" s="603"/>
    </row>
    <row r="84" spans="1:17" ht="12.75">
      <c r="A84" s="498"/>
      <c r="B84" s="497"/>
      <c r="C84" s="497"/>
      <c r="D84" s="497"/>
      <c r="E84" s="498"/>
      <c r="F84" s="498"/>
      <c r="G84" s="498"/>
      <c r="H84" s="498"/>
      <c r="I84" s="498"/>
      <c r="J84" s="498"/>
      <c r="K84" s="498"/>
      <c r="L84" s="498"/>
      <c r="M84" s="498"/>
      <c r="N84" s="498"/>
      <c r="O84" s="498"/>
      <c r="P84" s="498"/>
      <c r="Q84" s="497"/>
    </row>
    <row r="85" spans="1:17" ht="12.75">
      <c r="A85" s="659" t="s">
        <v>571</v>
      </c>
      <c r="B85" s="660"/>
      <c r="C85" s="660"/>
      <c r="D85" s="660"/>
      <c r="E85" s="504"/>
      <c r="F85" s="660"/>
      <c r="G85" s="660"/>
      <c r="H85" s="660"/>
      <c r="I85" s="660"/>
      <c r="J85" s="660"/>
      <c r="K85" s="660"/>
      <c r="L85" s="660"/>
      <c r="M85" s="660"/>
      <c r="N85" s="660"/>
      <c r="O85" s="660"/>
      <c r="P85" s="660"/>
      <c r="Q85" s="660"/>
    </row>
    <row r="86" spans="1:17" ht="22.5" customHeight="1">
      <c r="A86" s="1017">
        <v>1</v>
      </c>
      <c r="B86" s="1018" t="s">
        <v>404</v>
      </c>
      <c r="C86" s="1017" t="s">
        <v>1167</v>
      </c>
      <c r="D86" s="1017" t="s">
        <v>401</v>
      </c>
      <c r="E86" s="1017"/>
      <c r="F86" s="1050"/>
      <c r="G86" s="1017"/>
      <c r="H86" s="1017" t="s">
        <v>402</v>
      </c>
      <c r="I86" s="1017" t="s">
        <v>402</v>
      </c>
      <c r="J86" s="1017"/>
      <c r="K86" s="1017"/>
      <c r="L86" s="1017"/>
      <c r="M86" s="1017" t="s">
        <v>1169</v>
      </c>
      <c r="N86" s="1017" t="s">
        <v>99</v>
      </c>
      <c r="O86" s="1017" t="s">
        <v>99</v>
      </c>
      <c r="P86" s="1017" t="s">
        <v>99</v>
      </c>
      <c r="Q86" s="1017" t="s">
        <v>1170</v>
      </c>
    </row>
    <row r="87" spans="1:17" ht="12.75">
      <c r="A87" s="1017"/>
      <c r="B87" s="1018"/>
      <c r="C87" s="1017"/>
      <c r="D87" s="1017"/>
      <c r="E87" s="1017"/>
      <c r="F87" s="1051"/>
      <c r="G87" s="1017"/>
      <c r="H87" s="1017"/>
      <c r="I87" s="1017"/>
      <c r="J87" s="1017"/>
      <c r="K87" s="1017"/>
      <c r="L87" s="1017"/>
      <c r="M87" s="1017"/>
      <c r="N87" s="1017"/>
      <c r="O87" s="1017"/>
      <c r="P87" s="1017"/>
      <c r="Q87" s="1017"/>
    </row>
    <row r="88" spans="1:17" ht="12.75" customHeight="1">
      <c r="A88" s="1017">
        <v>2</v>
      </c>
      <c r="B88" s="1018" t="s">
        <v>405</v>
      </c>
      <c r="C88" s="1017" t="s">
        <v>1171</v>
      </c>
      <c r="D88" s="1017" t="s">
        <v>401</v>
      </c>
      <c r="E88" s="1017">
        <v>469</v>
      </c>
      <c r="F88" s="1050">
        <v>447</v>
      </c>
      <c r="G88" s="1017"/>
      <c r="H88" s="1017" t="s">
        <v>402</v>
      </c>
      <c r="I88" s="1017" t="s">
        <v>402</v>
      </c>
      <c r="J88" s="1017"/>
      <c r="K88" s="1017"/>
      <c r="L88" s="1017"/>
      <c r="M88" s="1017" t="s">
        <v>1169</v>
      </c>
      <c r="N88" s="1017" t="s">
        <v>99</v>
      </c>
      <c r="O88" s="1017" t="s">
        <v>99</v>
      </c>
      <c r="P88" s="1017" t="s">
        <v>99</v>
      </c>
      <c r="Q88" s="1017" t="s">
        <v>1172</v>
      </c>
    </row>
    <row r="89" spans="1:17" ht="25.5" customHeight="1">
      <c r="A89" s="1017"/>
      <c r="B89" s="1018"/>
      <c r="C89" s="1017"/>
      <c r="D89" s="1017"/>
      <c r="E89" s="1017"/>
      <c r="F89" s="1051"/>
      <c r="G89" s="1017"/>
      <c r="H89" s="1017"/>
      <c r="I89" s="1017"/>
      <c r="J89" s="1017"/>
      <c r="K89" s="1017"/>
      <c r="L89" s="1017"/>
      <c r="M89" s="1017"/>
      <c r="N89" s="1017"/>
      <c r="O89" s="1017"/>
      <c r="P89" s="1017"/>
      <c r="Q89" s="1017"/>
    </row>
    <row r="90" spans="1:17" ht="22.5" customHeight="1">
      <c r="A90" s="1017">
        <v>3</v>
      </c>
      <c r="B90" s="1018" t="s">
        <v>406</v>
      </c>
      <c r="C90" s="1017" t="s">
        <v>1173</v>
      </c>
      <c r="D90" s="1017" t="s">
        <v>401</v>
      </c>
      <c r="E90" s="1017">
        <v>628</v>
      </c>
      <c r="F90" s="642">
        <v>440</v>
      </c>
      <c r="G90" s="1017"/>
      <c r="H90" s="1017" t="s">
        <v>402</v>
      </c>
      <c r="I90" s="1017" t="s">
        <v>402</v>
      </c>
      <c r="J90" s="1017"/>
      <c r="K90" s="1017"/>
      <c r="L90" s="1017"/>
      <c r="M90" s="1017" t="s">
        <v>1169</v>
      </c>
      <c r="N90" s="1017" t="s">
        <v>99</v>
      </c>
      <c r="O90" s="1017" t="s">
        <v>99</v>
      </c>
      <c r="P90" s="1017" t="s">
        <v>99</v>
      </c>
      <c r="Q90" s="1017" t="s">
        <v>1170</v>
      </c>
    </row>
    <row r="91" spans="1:17" ht="25.5">
      <c r="A91" s="1017"/>
      <c r="B91" s="1018"/>
      <c r="C91" s="1017"/>
      <c r="D91" s="1017"/>
      <c r="E91" s="1017"/>
      <c r="F91" s="642" t="s">
        <v>1168</v>
      </c>
      <c r="G91" s="1017"/>
      <c r="H91" s="1017"/>
      <c r="I91" s="1017"/>
      <c r="J91" s="1017"/>
      <c r="K91" s="1017"/>
      <c r="L91" s="1017"/>
      <c r="M91" s="1017"/>
      <c r="N91" s="1017"/>
      <c r="O91" s="1017"/>
      <c r="P91" s="1017"/>
      <c r="Q91" s="1017"/>
    </row>
    <row r="92" spans="1:17" ht="24.75" customHeight="1">
      <c r="A92" s="1017">
        <v>4</v>
      </c>
      <c r="B92" s="1018" t="s">
        <v>407</v>
      </c>
      <c r="C92" s="1017" t="s">
        <v>1174</v>
      </c>
      <c r="D92" s="1017" t="s">
        <v>401</v>
      </c>
      <c r="E92" s="1017">
        <v>471</v>
      </c>
      <c r="F92" s="642">
        <v>415</v>
      </c>
      <c r="G92" s="1017"/>
      <c r="H92" s="1017" t="s">
        <v>402</v>
      </c>
      <c r="I92" s="1017" t="s">
        <v>402</v>
      </c>
      <c r="J92" s="1017"/>
      <c r="K92" s="1017"/>
      <c r="L92" s="1017"/>
      <c r="M92" s="1017" t="s">
        <v>1169</v>
      </c>
      <c r="N92" s="1017" t="s">
        <v>99</v>
      </c>
      <c r="O92" s="1017" t="s">
        <v>99</v>
      </c>
      <c r="P92" s="1017" t="s">
        <v>99</v>
      </c>
      <c r="Q92" s="1017" t="s">
        <v>1175</v>
      </c>
    </row>
    <row r="93" spans="1:17" ht="25.5">
      <c r="A93" s="1017"/>
      <c r="B93" s="1018"/>
      <c r="C93" s="1017"/>
      <c r="D93" s="1017"/>
      <c r="E93" s="1017"/>
      <c r="F93" s="642" t="s">
        <v>1168</v>
      </c>
      <c r="G93" s="1017"/>
      <c r="H93" s="1017"/>
      <c r="I93" s="1017"/>
      <c r="J93" s="1017"/>
      <c r="K93" s="1017"/>
      <c r="L93" s="1017"/>
      <c r="M93" s="1017"/>
      <c r="N93" s="1017"/>
      <c r="O93" s="1017"/>
      <c r="P93" s="1017"/>
      <c r="Q93" s="1017"/>
    </row>
    <row r="94" spans="1:17" ht="22.5" customHeight="1">
      <c r="A94" s="1017">
        <v>5</v>
      </c>
      <c r="B94" s="1018" t="s">
        <v>408</v>
      </c>
      <c r="C94" s="1017" t="s">
        <v>1176</v>
      </c>
      <c r="D94" s="1017" t="s">
        <v>401</v>
      </c>
      <c r="E94" s="1017">
        <v>363</v>
      </c>
      <c r="F94" s="642">
        <v>315</v>
      </c>
      <c r="G94" s="1017"/>
      <c r="H94" s="1017" t="s">
        <v>402</v>
      </c>
      <c r="I94" s="1017" t="s">
        <v>402</v>
      </c>
      <c r="J94" s="1017"/>
      <c r="K94" s="1017"/>
      <c r="L94" s="1017"/>
      <c r="M94" s="1017" t="s">
        <v>1169</v>
      </c>
      <c r="N94" s="1017" t="s">
        <v>99</v>
      </c>
      <c r="O94" s="1017" t="s">
        <v>99</v>
      </c>
      <c r="P94" s="1017" t="s">
        <v>99</v>
      </c>
      <c r="Q94" s="1017" t="s">
        <v>1170</v>
      </c>
    </row>
    <row r="95" spans="1:17" ht="25.5">
      <c r="A95" s="1017"/>
      <c r="B95" s="1018"/>
      <c r="C95" s="1017"/>
      <c r="D95" s="1017"/>
      <c r="E95" s="1017"/>
      <c r="F95" s="642" t="s">
        <v>1168</v>
      </c>
      <c r="G95" s="1017"/>
      <c r="H95" s="1017"/>
      <c r="I95" s="1017"/>
      <c r="J95" s="1017"/>
      <c r="K95" s="1017"/>
      <c r="L95" s="1017"/>
      <c r="M95" s="1017"/>
      <c r="N95" s="1017"/>
      <c r="O95" s="1017"/>
      <c r="P95" s="1017"/>
      <c r="Q95" s="1017"/>
    </row>
    <row r="96" spans="1:17" ht="12.75" customHeight="1">
      <c r="A96" s="1017">
        <v>6</v>
      </c>
      <c r="B96" s="1039" t="s">
        <v>409</v>
      </c>
      <c r="C96" s="1017" t="s">
        <v>1177</v>
      </c>
      <c r="D96" s="1017" t="s">
        <v>401</v>
      </c>
      <c r="E96" s="1017">
        <v>718</v>
      </c>
      <c r="F96" s="642">
        <v>658</v>
      </c>
      <c r="G96" s="1017"/>
      <c r="H96" s="1017" t="s">
        <v>402</v>
      </c>
      <c r="I96" s="1017" t="s">
        <v>402</v>
      </c>
      <c r="J96" s="1017"/>
      <c r="K96" s="1017"/>
      <c r="L96" s="1017"/>
      <c r="M96" s="1017" t="s">
        <v>1169</v>
      </c>
      <c r="N96" s="1017" t="s">
        <v>99</v>
      </c>
      <c r="O96" s="1017" t="s">
        <v>99</v>
      </c>
      <c r="P96" s="1017" t="s">
        <v>99</v>
      </c>
      <c r="Q96" s="1017" t="s">
        <v>1175</v>
      </c>
    </row>
    <row r="97" spans="1:17" ht="33" customHeight="1">
      <c r="A97" s="1017"/>
      <c r="B97" s="1039"/>
      <c r="C97" s="1017"/>
      <c r="D97" s="1017"/>
      <c r="E97" s="1017"/>
      <c r="F97" s="642" t="s">
        <v>1168</v>
      </c>
      <c r="G97" s="1017"/>
      <c r="H97" s="1017"/>
      <c r="I97" s="1017"/>
      <c r="J97" s="1017"/>
      <c r="K97" s="1017"/>
      <c r="L97" s="1017"/>
      <c r="M97" s="1017"/>
      <c r="N97" s="1017"/>
      <c r="O97" s="1017"/>
      <c r="P97" s="1017"/>
      <c r="Q97" s="1017"/>
    </row>
    <row r="98" spans="1:17" ht="12.75" customHeight="1">
      <c r="A98" s="1017">
        <v>7</v>
      </c>
      <c r="B98" s="1039" t="s">
        <v>410</v>
      </c>
      <c r="C98" s="1017" t="s">
        <v>1178</v>
      </c>
      <c r="D98" s="1017" t="s">
        <v>401</v>
      </c>
      <c r="E98" s="1017">
        <v>1043</v>
      </c>
      <c r="F98" s="642">
        <v>770</v>
      </c>
      <c r="G98" s="1017">
        <v>104</v>
      </c>
      <c r="H98" s="1017" t="s">
        <v>402</v>
      </c>
      <c r="I98" s="1017" t="s">
        <v>402</v>
      </c>
      <c r="J98" s="1017"/>
      <c r="K98" s="1017"/>
      <c r="L98" s="1017"/>
      <c r="M98" s="1017" t="s">
        <v>1169</v>
      </c>
      <c r="N98" s="1017" t="s">
        <v>99</v>
      </c>
      <c r="O98" s="1017" t="s">
        <v>99</v>
      </c>
      <c r="P98" s="1017" t="s">
        <v>99</v>
      </c>
      <c r="Q98" s="1017" t="s">
        <v>1179</v>
      </c>
    </row>
    <row r="99" spans="1:17" ht="25.5">
      <c r="A99" s="1017"/>
      <c r="B99" s="1039"/>
      <c r="C99" s="1017"/>
      <c r="D99" s="1017"/>
      <c r="E99" s="1017"/>
      <c r="F99" s="642" t="s">
        <v>1168</v>
      </c>
      <c r="G99" s="1017"/>
      <c r="H99" s="1017"/>
      <c r="I99" s="1017"/>
      <c r="J99" s="1017"/>
      <c r="K99" s="1017"/>
      <c r="L99" s="1017"/>
      <c r="M99" s="1017"/>
      <c r="N99" s="1017"/>
      <c r="O99" s="1017"/>
      <c r="P99" s="1017"/>
      <c r="Q99" s="1017"/>
    </row>
    <row r="100" spans="1:17" ht="24.75" customHeight="1">
      <c r="A100" s="1017">
        <v>8</v>
      </c>
      <c r="B100" s="1039" t="s">
        <v>411</v>
      </c>
      <c r="C100" s="1017" t="s">
        <v>1180</v>
      </c>
      <c r="D100" s="1017" t="s">
        <v>401</v>
      </c>
      <c r="E100" s="1017">
        <v>246</v>
      </c>
      <c r="F100" s="642">
        <v>230</v>
      </c>
      <c r="G100" s="1017"/>
      <c r="H100" s="1017" t="s">
        <v>402</v>
      </c>
      <c r="I100" s="1017" t="s">
        <v>402</v>
      </c>
      <c r="J100" s="1017"/>
      <c r="K100" s="1017"/>
      <c r="L100" s="1017"/>
      <c r="M100" s="1017" t="s">
        <v>1169</v>
      </c>
      <c r="N100" s="1017" t="s">
        <v>99</v>
      </c>
      <c r="O100" s="1017" t="s">
        <v>99</v>
      </c>
      <c r="P100" s="1017" t="s">
        <v>99</v>
      </c>
      <c r="Q100" s="1017" t="s">
        <v>1175</v>
      </c>
    </row>
    <row r="101" spans="1:17" ht="25.5">
      <c r="A101" s="1017"/>
      <c r="B101" s="1039"/>
      <c r="C101" s="1017"/>
      <c r="D101" s="1017"/>
      <c r="E101" s="1017"/>
      <c r="F101" s="642" t="s">
        <v>1168</v>
      </c>
      <c r="G101" s="1017"/>
      <c r="H101" s="1017"/>
      <c r="I101" s="1017"/>
      <c r="J101" s="1017"/>
      <c r="K101" s="1017"/>
      <c r="L101" s="1017"/>
      <c r="M101" s="1017"/>
      <c r="N101" s="1017"/>
      <c r="O101" s="1017"/>
      <c r="P101" s="1017"/>
      <c r="Q101" s="1017"/>
    </row>
    <row r="102" spans="1:17" ht="24.75" customHeight="1">
      <c r="A102" s="1017">
        <v>9</v>
      </c>
      <c r="B102" s="1039" t="s">
        <v>412</v>
      </c>
      <c r="C102" s="1017" t="s">
        <v>1181</v>
      </c>
      <c r="D102" s="1017" t="s">
        <v>401</v>
      </c>
      <c r="E102" s="1017">
        <v>637</v>
      </c>
      <c r="F102" s="642">
        <v>602</v>
      </c>
      <c r="G102" s="1017"/>
      <c r="H102" s="1017" t="s">
        <v>402</v>
      </c>
      <c r="I102" s="1017" t="s">
        <v>402</v>
      </c>
      <c r="J102" s="1017"/>
      <c r="K102" s="1017"/>
      <c r="L102" s="1017"/>
      <c r="M102" s="1017" t="s">
        <v>1169</v>
      </c>
      <c r="N102" s="1017" t="s">
        <v>99</v>
      </c>
      <c r="O102" s="1017" t="s">
        <v>99</v>
      </c>
      <c r="P102" s="1017" t="s">
        <v>99</v>
      </c>
      <c r="Q102" s="1017" t="s">
        <v>1182</v>
      </c>
    </row>
    <row r="103" spans="1:17" ht="25.5">
      <c r="A103" s="1017"/>
      <c r="B103" s="1039"/>
      <c r="C103" s="1017"/>
      <c r="D103" s="1017"/>
      <c r="E103" s="1017"/>
      <c r="F103" s="642" t="s">
        <v>1168</v>
      </c>
      <c r="G103" s="1017"/>
      <c r="H103" s="1017"/>
      <c r="I103" s="1017"/>
      <c r="J103" s="1017"/>
      <c r="K103" s="1017"/>
      <c r="L103" s="1017"/>
      <c r="M103" s="1017"/>
      <c r="N103" s="1017"/>
      <c r="O103" s="1017"/>
      <c r="P103" s="1017"/>
      <c r="Q103" s="1017"/>
    </row>
    <row r="104" spans="1:17" ht="12.75" customHeight="1">
      <c r="A104" s="1017">
        <v>10</v>
      </c>
      <c r="B104" s="1039" t="s">
        <v>413</v>
      </c>
      <c r="C104" s="1017" t="s">
        <v>1183</v>
      </c>
      <c r="D104" s="1017" t="s">
        <v>401</v>
      </c>
      <c r="E104" s="1017">
        <v>518</v>
      </c>
      <c r="F104" s="642">
        <v>424</v>
      </c>
      <c r="G104" s="1017"/>
      <c r="H104" s="1017" t="s">
        <v>402</v>
      </c>
      <c r="I104" s="1017" t="s">
        <v>402</v>
      </c>
      <c r="J104" s="1017"/>
      <c r="K104" s="1017"/>
      <c r="L104" s="1017"/>
      <c r="M104" s="1017" t="s">
        <v>1169</v>
      </c>
      <c r="N104" s="1017" t="s">
        <v>99</v>
      </c>
      <c r="O104" s="1017" t="s">
        <v>99</v>
      </c>
      <c r="P104" s="1017" t="s">
        <v>99</v>
      </c>
      <c r="Q104" s="1017" t="s">
        <v>1175</v>
      </c>
    </row>
    <row r="105" spans="1:17" ht="25.5">
      <c r="A105" s="1017"/>
      <c r="B105" s="1039"/>
      <c r="C105" s="1017"/>
      <c r="D105" s="1017"/>
      <c r="E105" s="1017"/>
      <c r="F105" s="642" t="s">
        <v>1168</v>
      </c>
      <c r="G105" s="1017"/>
      <c r="H105" s="1017"/>
      <c r="I105" s="1017"/>
      <c r="J105" s="1017"/>
      <c r="K105" s="1017"/>
      <c r="L105" s="1017"/>
      <c r="M105" s="1017"/>
      <c r="N105" s="1017"/>
      <c r="O105" s="1017"/>
      <c r="P105" s="1017"/>
      <c r="Q105" s="1017"/>
    </row>
    <row r="106" spans="1:17" ht="22.5" customHeight="1">
      <c r="A106" s="1017">
        <v>11</v>
      </c>
      <c r="B106" s="1039" t="s">
        <v>415</v>
      </c>
      <c r="C106" s="1017" t="s">
        <v>1184</v>
      </c>
      <c r="D106" s="1017" t="s">
        <v>401</v>
      </c>
      <c r="E106" s="1017">
        <v>405</v>
      </c>
      <c r="F106" s="642">
        <v>364</v>
      </c>
      <c r="G106" s="1017"/>
      <c r="H106" s="1017" t="s">
        <v>402</v>
      </c>
      <c r="I106" s="1017" t="s">
        <v>402</v>
      </c>
      <c r="J106" s="1017"/>
      <c r="K106" s="1017"/>
      <c r="L106" s="1017"/>
      <c r="M106" s="1017" t="s">
        <v>1169</v>
      </c>
      <c r="N106" s="1017" t="s">
        <v>99</v>
      </c>
      <c r="O106" s="1017" t="s">
        <v>99</v>
      </c>
      <c r="P106" s="1017" t="s">
        <v>99</v>
      </c>
      <c r="Q106" s="1017" t="s">
        <v>1170</v>
      </c>
    </row>
    <row r="107" spans="1:17" ht="25.5">
      <c r="A107" s="1017"/>
      <c r="B107" s="1039"/>
      <c r="C107" s="1017"/>
      <c r="D107" s="1017"/>
      <c r="E107" s="1017"/>
      <c r="F107" s="642" t="s">
        <v>1168</v>
      </c>
      <c r="G107" s="1017"/>
      <c r="H107" s="1017"/>
      <c r="I107" s="1017"/>
      <c r="J107" s="1017"/>
      <c r="K107" s="1017"/>
      <c r="L107" s="1017"/>
      <c r="M107" s="1017"/>
      <c r="N107" s="1017"/>
      <c r="O107" s="1017"/>
      <c r="P107" s="1017"/>
      <c r="Q107" s="1017"/>
    </row>
    <row r="108" spans="1:17" ht="63.75" customHeight="1">
      <c r="A108" s="642">
        <v>12</v>
      </c>
      <c r="B108" s="644" t="s">
        <v>414</v>
      </c>
      <c r="C108" s="642" t="s">
        <v>1185</v>
      </c>
      <c r="D108" s="642" t="s">
        <v>316</v>
      </c>
      <c r="E108" s="642">
        <v>532</v>
      </c>
      <c r="F108" s="642"/>
      <c r="G108" s="642">
        <v>486</v>
      </c>
      <c r="H108" s="642" t="s">
        <v>402</v>
      </c>
      <c r="I108" s="642" t="s">
        <v>402</v>
      </c>
      <c r="J108" s="642"/>
      <c r="K108" s="642"/>
      <c r="L108" s="642"/>
      <c r="M108" s="642" t="s">
        <v>1169</v>
      </c>
      <c r="N108" s="642" t="s">
        <v>99</v>
      </c>
      <c r="O108" s="642" t="s">
        <v>99</v>
      </c>
      <c r="P108" s="642" t="s">
        <v>99</v>
      </c>
      <c r="Q108" s="642" t="s">
        <v>1175</v>
      </c>
    </row>
    <row r="109" spans="1:17" ht="25.5">
      <c r="A109" s="642">
        <v>13</v>
      </c>
      <c r="B109" s="644" t="s">
        <v>1186</v>
      </c>
      <c r="C109" s="642" t="s">
        <v>1187</v>
      </c>
      <c r="D109" s="642" t="s">
        <v>320</v>
      </c>
      <c r="E109" s="642">
        <v>185</v>
      </c>
      <c r="F109" s="642"/>
      <c r="G109" s="642"/>
      <c r="H109" s="642"/>
      <c r="I109" s="642"/>
      <c r="J109" s="642"/>
      <c r="K109" s="642"/>
      <c r="L109" s="642"/>
      <c r="M109" s="642"/>
      <c r="N109" s="642"/>
      <c r="O109" s="642"/>
      <c r="P109" s="642"/>
      <c r="Q109" s="642" t="s">
        <v>416</v>
      </c>
    </row>
    <row r="110" spans="1:17" ht="90" customHeight="1">
      <c r="A110" s="642">
        <v>14</v>
      </c>
      <c r="B110" s="643" t="s">
        <v>1188</v>
      </c>
      <c r="C110" s="642" t="s">
        <v>1189</v>
      </c>
      <c r="D110" s="642" t="s">
        <v>320</v>
      </c>
      <c r="E110" s="642">
        <v>447</v>
      </c>
      <c r="F110" s="642"/>
      <c r="G110" s="642"/>
      <c r="H110" s="642"/>
      <c r="I110" s="642"/>
      <c r="J110" s="642"/>
      <c r="K110" s="642"/>
      <c r="L110" s="642"/>
      <c r="M110" s="642"/>
      <c r="N110" s="642"/>
      <c r="O110" s="642"/>
      <c r="P110" s="642"/>
      <c r="Q110" s="642" t="s">
        <v>416</v>
      </c>
    </row>
    <row r="111" spans="1:17" ht="38.25">
      <c r="A111" s="642">
        <v>15</v>
      </c>
      <c r="B111" s="643" t="s">
        <v>1190</v>
      </c>
      <c r="C111" s="642" t="s">
        <v>1191</v>
      </c>
      <c r="D111" s="642" t="s">
        <v>320</v>
      </c>
      <c r="E111" s="642">
        <v>418</v>
      </c>
      <c r="F111" s="642"/>
      <c r="G111" s="642"/>
      <c r="H111" s="642"/>
      <c r="I111" s="642"/>
      <c r="J111" s="642"/>
      <c r="K111" s="642"/>
      <c r="L111" s="642"/>
      <c r="M111" s="642"/>
      <c r="N111" s="642"/>
      <c r="O111" s="642"/>
      <c r="P111" s="642"/>
      <c r="Q111" s="642" t="s">
        <v>416</v>
      </c>
    </row>
    <row r="112" spans="1:17" ht="104.25" customHeight="1">
      <c r="A112" s="642">
        <v>16</v>
      </c>
      <c r="B112" s="643" t="s">
        <v>1192</v>
      </c>
      <c r="C112" s="642" t="s">
        <v>1193</v>
      </c>
      <c r="D112" s="642" t="s">
        <v>320</v>
      </c>
      <c r="E112" s="642">
        <v>222</v>
      </c>
      <c r="F112" s="642"/>
      <c r="G112" s="642"/>
      <c r="H112" s="642"/>
      <c r="I112" s="642"/>
      <c r="J112" s="642"/>
      <c r="K112" s="642"/>
      <c r="L112" s="642"/>
      <c r="M112" s="642"/>
      <c r="N112" s="642"/>
      <c r="O112" s="642"/>
      <c r="P112" s="642"/>
      <c r="Q112" s="642" t="s">
        <v>416</v>
      </c>
    </row>
    <row r="113" spans="1:17" ht="38.25">
      <c r="A113" s="642">
        <v>17</v>
      </c>
      <c r="B113" s="643" t="s">
        <v>1194</v>
      </c>
      <c r="C113" s="642" t="s">
        <v>1195</v>
      </c>
      <c r="D113" s="642" t="s">
        <v>320</v>
      </c>
      <c r="E113" s="642">
        <v>408</v>
      </c>
      <c r="F113" s="642"/>
      <c r="G113" s="642"/>
      <c r="H113" s="642"/>
      <c r="I113" s="642"/>
      <c r="J113" s="642"/>
      <c r="K113" s="642"/>
      <c r="L113" s="642"/>
      <c r="M113" s="642"/>
      <c r="N113" s="642"/>
      <c r="O113" s="642"/>
      <c r="P113" s="642"/>
      <c r="Q113" s="642" t="s">
        <v>416</v>
      </c>
    </row>
    <row r="114" spans="1:17" ht="38.25">
      <c r="A114" s="642">
        <v>18</v>
      </c>
      <c r="B114" s="643" t="s">
        <v>1196</v>
      </c>
      <c r="C114" s="642" t="s">
        <v>1197</v>
      </c>
      <c r="D114" s="642" t="s">
        <v>320</v>
      </c>
      <c r="E114" s="642">
        <v>281</v>
      </c>
      <c r="F114" s="642"/>
      <c r="G114" s="642"/>
      <c r="H114" s="642"/>
      <c r="I114" s="642"/>
      <c r="J114" s="642"/>
      <c r="K114" s="642"/>
      <c r="L114" s="642"/>
      <c r="M114" s="642"/>
      <c r="N114" s="642"/>
      <c r="O114" s="642"/>
      <c r="P114" s="642"/>
      <c r="Q114" s="642" t="s">
        <v>416</v>
      </c>
    </row>
    <row r="115" spans="1:17" ht="38.25">
      <c r="A115" s="642">
        <v>19</v>
      </c>
      <c r="B115" s="643" t="s">
        <v>1198</v>
      </c>
      <c r="C115" s="642" t="s">
        <v>1199</v>
      </c>
      <c r="D115" s="642" t="s">
        <v>320</v>
      </c>
      <c r="E115" s="642">
        <v>231</v>
      </c>
      <c r="F115" s="642"/>
      <c r="G115" s="642"/>
      <c r="H115" s="642"/>
      <c r="I115" s="642"/>
      <c r="J115" s="642"/>
      <c r="K115" s="642"/>
      <c r="L115" s="642"/>
      <c r="M115" s="642"/>
      <c r="N115" s="642"/>
      <c r="O115" s="642"/>
      <c r="P115" s="642"/>
      <c r="Q115" s="642" t="s">
        <v>416</v>
      </c>
    </row>
    <row r="116" spans="1:17" ht="51">
      <c r="A116" s="642">
        <v>20</v>
      </c>
      <c r="B116" s="643" t="s">
        <v>1200</v>
      </c>
      <c r="C116" s="642" t="s">
        <v>1201</v>
      </c>
      <c r="D116" s="642" t="s">
        <v>320</v>
      </c>
      <c r="E116" s="642">
        <v>382</v>
      </c>
      <c r="F116" s="642"/>
      <c r="G116" s="642"/>
      <c r="H116" s="642"/>
      <c r="I116" s="642"/>
      <c r="J116" s="642"/>
      <c r="K116" s="642"/>
      <c r="L116" s="642"/>
      <c r="M116" s="642"/>
      <c r="N116" s="642"/>
      <c r="O116" s="642"/>
      <c r="P116" s="642"/>
      <c r="Q116" s="642" t="s">
        <v>416</v>
      </c>
    </row>
    <row r="117" spans="1:17" ht="25.5">
      <c r="A117" s="642">
        <v>21</v>
      </c>
      <c r="B117" s="643" t="s">
        <v>1202</v>
      </c>
      <c r="C117" s="642" t="s">
        <v>1203</v>
      </c>
      <c r="D117" s="642" t="s">
        <v>320</v>
      </c>
      <c r="E117" s="642">
        <v>338</v>
      </c>
      <c r="F117" s="642"/>
      <c r="G117" s="642"/>
      <c r="H117" s="642"/>
      <c r="I117" s="642"/>
      <c r="J117" s="642"/>
      <c r="K117" s="642"/>
      <c r="L117" s="642"/>
      <c r="M117" s="642"/>
      <c r="N117" s="642"/>
      <c r="O117" s="642"/>
      <c r="P117" s="642"/>
      <c r="Q117" s="642" t="s">
        <v>416</v>
      </c>
    </row>
    <row r="118" spans="1:17" ht="38.25">
      <c r="A118" s="642">
        <v>22</v>
      </c>
      <c r="B118" s="643" t="s">
        <v>1204</v>
      </c>
      <c r="C118" s="642" t="s">
        <v>1205</v>
      </c>
      <c r="D118" s="642" t="s">
        <v>320</v>
      </c>
      <c r="E118" s="642">
        <v>270</v>
      </c>
      <c r="F118" s="642"/>
      <c r="G118" s="642"/>
      <c r="H118" s="642"/>
      <c r="I118" s="642"/>
      <c r="J118" s="642"/>
      <c r="K118" s="642"/>
      <c r="L118" s="642"/>
      <c r="M118" s="642"/>
      <c r="N118" s="642"/>
      <c r="O118" s="642"/>
      <c r="P118" s="642"/>
      <c r="Q118" s="642" t="s">
        <v>416</v>
      </c>
    </row>
    <row r="119" spans="1:17" ht="51">
      <c r="A119" s="642">
        <v>23</v>
      </c>
      <c r="B119" s="643" t="s">
        <v>1206</v>
      </c>
      <c r="C119" s="642" t="s">
        <v>1207</v>
      </c>
      <c r="D119" s="642" t="s">
        <v>320</v>
      </c>
      <c r="E119" s="642">
        <v>461</v>
      </c>
      <c r="F119" s="642"/>
      <c r="G119" s="642"/>
      <c r="H119" s="642"/>
      <c r="I119" s="642"/>
      <c r="J119" s="642"/>
      <c r="K119" s="642"/>
      <c r="L119" s="642"/>
      <c r="M119" s="642"/>
      <c r="N119" s="642"/>
      <c r="O119" s="642"/>
      <c r="P119" s="642"/>
      <c r="Q119" s="642" t="s">
        <v>416</v>
      </c>
    </row>
    <row r="120" spans="1:17" ht="25.5">
      <c r="A120" s="642">
        <v>24</v>
      </c>
      <c r="B120" s="643" t="s">
        <v>1208</v>
      </c>
      <c r="C120" s="642" t="s">
        <v>1209</v>
      </c>
      <c r="D120" s="642" t="s">
        <v>320</v>
      </c>
      <c r="E120" s="642">
        <v>197</v>
      </c>
      <c r="F120" s="642"/>
      <c r="G120" s="642"/>
      <c r="H120" s="642"/>
      <c r="I120" s="642"/>
      <c r="J120" s="642"/>
      <c r="K120" s="642"/>
      <c r="L120" s="642"/>
      <c r="M120" s="642"/>
      <c r="N120" s="642"/>
      <c r="O120" s="642"/>
      <c r="P120" s="642"/>
      <c r="Q120" s="642" t="s">
        <v>416</v>
      </c>
    </row>
    <row r="121" spans="1:17" ht="24.75" customHeight="1">
      <c r="A121" s="642">
        <v>25</v>
      </c>
      <c r="B121" s="643" t="s">
        <v>417</v>
      </c>
      <c r="C121" s="642" t="s">
        <v>418</v>
      </c>
      <c r="D121" s="642" t="s">
        <v>320</v>
      </c>
      <c r="E121" s="642">
        <v>161</v>
      </c>
      <c r="F121" s="642"/>
      <c r="G121" s="642"/>
      <c r="H121" s="642"/>
      <c r="I121" s="642"/>
      <c r="J121" s="642"/>
      <c r="K121" s="642"/>
      <c r="L121" s="642"/>
      <c r="M121" s="642"/>
      <c r="N121" s="642"/>
      <c r="O121" s="642"/>
      <c r="P121" s="642"/>
      <c r="Q121" s="642" t="s">
        <v>416</v>
      </c>
    </row>
    <row r="122" spans="1:17" ht="38.25">
      <c r="A122" s="642">
        <v>26</v>
      </c>
      <c r="B122" s="643" t="s">
        <v>419</v>
      </c>
      <c r="C122" s="642" t="s">
        <v>420</v>
      </c>
      <c r="D122" s="642" t="s">
        <v>320</v>
      </c>
      <c r="E122" s="642">
        <v>162</v>
      </c>
      <c r="F122" s="642"/>
      <c r="G122" s="642"/>
      <c r="H122" s="642"/>
      <c r="I122" s="642"/>
      <c r="J122" s="642"/>
      <c r="K122" s="642"/>
      <c r="L122" s="642"/>
      <c r="M122" s="642"/>
      <c r="N122" s="642"/>
      <c r="O122" s="642"/>
      <c r="P122" s="642"/>
      <c r="Q122" s="642" t="s">
        <v>416</v>
      </c>
    </row>
    <row r="123" spans="1:17" ht="25.5">
      <c r="A123" s="642"/>
      <c r="B123" s="643" t="s">
        <v>421</v>
      </c>
      <c r="C123" s="642" t="s">
        <v>422</v>
      </c>
      <c r="D123" s="642" t="s">
        <v>320</v>
      </c>
      <c r="E123" s="642">
        <v>336</v>
      </c>
      <c r="F123" s="642"/>
      <c r="G123" s="642"/>
      <c r="H123" s="642"/>
      <c r="I123" s="642"/>
      <c r="J123" s="642"/>
      <c r="K123" s="642"/>
      <c r="L123" s="642"/>
      <c r="M123" s="642"/>
      <c r="N123" s="642"/>
      <c r="O123" s="642"/>
      <c r="P123" s="642"/>
      <c r="Q123" s="642" t="s">
        <v>416</v>
      </c>
    </row>
    <row r="124" spans="1:17" ht="25.5">
      <c r="A124" s="642"/>
      <c r="B124" s="645" t="s">
        <v>912</v>
      </c>
      <c r="C124" s="642"/>
      <c r="D124" s="642"/>
      <c r="E124" s="642"/>
      <c r="F124" s="642"/>
      <c r="G124" s="642"/>
      <c r="H124" s="642"/>
      <c r="I124" s="642"/>
      <c r="J124" s="642"/>
      <c r="K124" s="642"/>
      <c r="L124" s="642"/>
      <c r="M124" s="642"/>
      <c r="N124" s="642"/>
      <c r="O124" s="642"/>
      <c r="P124" s="642"/>
      <c r="Q124" s="642"/>
    </row>
    <row r="125" spans="1:17" ht="24.75" customHeight="1">
      <c r="A125" s="1017"/>
      <c r="B125" s="1017" t="s">
        <v>913</v>
      </c>
      <c r="C125" s="1017" t="s">
        <v>914</v>
      </c>
      <c r="D125" s="1017" t="s">
        <v>401</v>
      </c>
      <c r="E125" s="1017"/>
      <c r="F125" s="642">
        <v>719</v>
      </c>
      <c r="G125" s="1017"/>
      <c r="H125" s="1017"/>
      <c r="I125" s="1017"/>
      <c r="J125" s="1017"/>
      <c r="K125" s="1017"/>
      <c r="L125" s="1017"/>
      <c r="M125" s="1017"/>
      <c r="N125" s="1017"/>
      <c r="O125" s="1017"/>
      <c r="P125" s="1017"/>
      <c r="Q125" s="1017"/>
    </row>
    <row r="126" spans="1:17" ht="25.5">
      <c r="A126" s="1017"/>
      <c r="B126" s="1017"/>
      <c r="C126" s="1017"/>
      <c r="D126" s="1017"/>
      <c r="E126" s="1017"/>
      <c r="F126" s="642" t="s">
        <v>1168</v>
      </c>
      <c r="G126" s="1017"/>
      <c r="H126" s="1017"/>
      <c r="I126" s="1017"/>
      <c r="J126" s="1017"/>
      <c r="K126" s="1017"/>
      <c r="L126" s="1017"/>
      <c r="M126" s="1017"/>
      <c r="N126" s="1017"/>
      <c r="O126" s="1017"/>
      <c r="P126" s="1017"/>
      <c r="Q126" s="1017"/>
    </row>
    <row r="127" spans="1:17" ht="25.5">
      <c r="A127" s="642"/>
      <c r="B127" s="642" t="s">
        <v>1210</v>
      </c>
      <c r="C127" s="642" t="s">
        <v>1211</v>
      </c>
      <c r="D127" s="642" t="s">
        <v>401</v>
      </c>
      <c r="E127" s="642"/>
      <c r="F127" s="642"/>
      <c r="G127" s="642">
        <v>151</v>
      </c>
      <c r="H127" s="642"/>
      <c r="I127" s="642"/>
      <c r="J127" s="642"/>
      <c r="K127" s="642"/>
      <c r="L127" s="642"/>
      <c r="M127" s="642"/>
      <c r="N127" s="642"/>
      <c r="O127" s="642"/>
      <c r="P127" s="642"/>
      <c r="Q127" s="642"/>
    </row>
    <row r="128" spans="1:17" ht="25.5">
      <c r="A128" s="642"/>
      <c r="B128" s="642" t="s">
        <v>1212</v>
      </c>
      <c r="C128" s="642" t="s">
        <v>1211</v>
      </c>
      <c r="D128" s="642" t="s">
        <v>401</v>
      </c>
      <c r="E128" s="642"/>
      <c r="F128" s="642"/>
      <c r="G128" s="642">
        <v>57</v>
      </c>
      <c r="H128" s="642"/>
      <c r="I128" s="642"/>
      <c r="J128" s="642"/>
      <c r="K128" s="642"/>
      <c r="L128" s="642"/>
      <c r="M128" s="642"/>
      <c r="N128" s="642"/>
      <c r="O128" s="642"/>
      <c r="P128" s="642"/>
      <c r="Q128" s="642"/>
    </row>
    <row r="129" spans="1:17" s="384" customFormat="1" ht="20.25" customHeight="1">
      <c r="A129" s="646"/>
      <c r="B129" s="646" t="s">
        <v>1129</v>
      </c>
      <c r="C129" s="646"/>
      <c r="D129" s="646"/>
      <c r="E129" s="646">
        <v>10.945</v>
      </c>
      <c r="F129" s="646">
        <v>5.802</v>
      </c>
      <c r="G129" s="646">
        <v>798</v>
      </c>
      <c r="H129" s="646"/>
      <c r="I129" s="646"/>
      <c r="J129" s="646"/>
      <c r="K129" s="646"/>
      <c r="L129" s="646"/>
      <c r="M129" s="646"/>
      <c r="N129" s="646"/>
      <c r="O129" s="646"/>
      <c r="P129" s="646"/>
      <c r="Q129" s="646"/>
    </row>
    <row r="130" spans="1:17" s="403" customFormat="1" ht="30" customHeight="1">
      <c r="A130" s="501" t="s">
        <v>32</v>
      </c>
      <c r="B130" s="647" t="s">
        <v>1250</v>
      </c>
      <c r="C130" s="648"/>
      <c r="D130" s="642" t="s">
        <v>320</v>
      </c>
      <c r="E130" s="649">
        <v>1500</v>
      </c>
      <c r="F130" s="642" t="s">
        <v>403</v>
      </c>
      <c r="G130" s="642"/>
      <c r="H130" s="642" t="s">
        <v>403</v>
      </c>
      <c r="I130" s="642" t="s">
        <v>403</v>
      </c>
      <c r="J130" s="398"/>
      <c r="K130" s="398"/>
      <c r="L130" s="398"/>
      <c r="M130" s="642" t="s">
        <v>318</v>
      </c>
      <c r="N130" s="399"/>
      <c r="O130" s="399"/>
      <c r="P130" s="399"/>
      <c r="Q130" s="1023" t="s">
        <v>1232</v>
      </c>
    </row>
    <row r="131" spans="1:17" s="403" customFormat="1" ht="25.5">
      <c r="A131" s="503"/>
      <c r="B131" s="647" t="s">
        <v>1251</v>
      </c>
      <c r="C131" s="648"/>
      <c r="D131" s="642" t="s">
        <v>1233</v>
      </c>
      <c r="E131" s="649">
        <v>1696</v>
      </c>
      <c r="F131" s="650">
        <f>284+73</f>
        <v>357</v>
      </c>
      <c r="G131" s="650">
        <v>864</v>
      </c>
      <c r="H131" s="642" t="s">
        <v>432</v>
      </c>
      <c r="I131" s="642" t="s">
        <v>432</v>
      </c>
      <c r="J131" s="398"/>
      <c r="K131" s="398"/>
      <c r="L131" s="398"/>
      <c r="M131" s="642" t="s">
        <v>318</v>
      </c>
      <c r="N131" s="602" t="s">
        <v>99</v>
      </c>
      <c r="O131" s="602" t="s">
        <v>99</v>
      </c>
      <c r="P131" s="602" t="s">
        <v>99</v>
      </c>
      <c r="Q131" s="1024"/>
    </row>
    <row r="132" spans="1:17" ht="51">
      <c r="A132" s="503"/>
      <c r="B132" s="647" t="s">
        <v>1252</v>
      </c>
      <c r="C132" s="648" t="s">
        <v>426</v>
      </c>
      <c r="D132" s="642" t="s">
        <v>316</v>
      </c>
      <c r="E132" s="649">
        <v>1167</v>
      </c>
      <c r="F132" s="642">
        <v>617</v>
      </c>
      <c r="G132" s="642">
        <v>200</v>
      </c>
      <c r="H132" s="642" t="s">
        <v>432</v>
      </c>
      <c r="I132" s="642" t="s">
        <v>317</v>
      </c>
      <c r="J132" s="398"/>
      <c r="K132" s="398"/>
      <c r="L132" s="398"/>
      <c r="M132" s="642" t="s">
        <v>556</v>
      </c>
      <c r="N132" s="399"/>
      <c r="O132" s="399"/>
      <c r="P132" s="399"/>
      <c r="Q132" s="1024"/>
    </row>
    <row r="133" spans="1:17" ht="38.25">
      <c r="A133" s="503"/>
      <c r="B133" s="647" t="s">
        <v>1253</v>
      </c>
      <c r="C133" s="648" t="s">
        <v>427</v>
      </c>
      <c r="D133" s="642" t="s">
        <v>316</v>
      </c>
      <c r="E133" s="642">
        <v>526</v>
      </c>
      <c r="F133" s="642">
        <v>458</v>
      </c>
      <c r="G133" s="642"/>
      <c r="H133" s="642" t="s">
        <v>317</v>
      </c>
      <c r="I133" s="642" t="s">
        <v>317</v>
      </c>
      <c r="J133" s="398"/>
      <c r="K133" s="398"/>
      <c r="L133" s="398"/>
      <c r="M133" s="642" t="s">
        <v>430</v>
      </c>
      <c r="N133" s="399"/>
      <c r="O133" s="399"/>
      <c r="P133" s="399"/>
      <c r="Q133" s="1024"/>
    </row>
    <row r="134" spans="1:17" ht="38.25">
      <c r="A134" s="503"/>
      <c r="B134" s="647" t="s">
        <v>1254</v>
      </c>
      <c r="C134" s="648" t="s">
        <v>557</v>
      </c>
      <c r="D134" s="642" t="s">
        <v>316</v>
      </c>
      <c r="E134" s="642">
        <v>254</v>
      </c>
      <c r="F134" s="642">
        <v>254</v>
      </c>
      <c r="G134" s="642"/>
      <c r="H134" s="642" t="s">
        <v>1718</v>
      </c>
      <c r="I134" s="642" t="s">
        <v>1718</v>
      </c>
      <c r="J134" s="398"/>
      <c r="K134" s="398"/>
      <c r="L134" s="398"/>
      <c r="M134" s="642" t="s">
        <v>318</v>
      </c>
      <c r="N134" s="602" t="s">
        <v>99</v>
      </c>
      <c r="O134" s="602" t="s">
        <v>99</v>
      </c>
      <c r="P134" s="602" t="s">
        <v>99</v>
      </c>
      <c r="Q134" s="1024"/>
    </row>
    <row r="135" spans="1:17" ht="51">
      <c r="A135" s="503"/>
      <c r="B135" s="647" t="s">
        <v>1255</v>
      </c>
      <c r="C135" s="648" t="s">
        <v>558</v>
      </c>
      <c r="D135" s="642" t="s">
        <v>319</v>
      </c>
      <c r="E135" s="649">
        <v>1700</v>
      </c>
      <c r="F135" s="642"/>
      <c r="G135" s="642"/>
      <c r="H135" s="642"/>
      <c r="I135" s="642"/>
      <c r="J135" s="398"/>
      <c r="K135" s="398"/>
      <c r="L135" s="398"/>
      <c r="M135" s="642" t="s">
        <v>556</v>
      </c>
      <c r="N135" s="399"/>
      <c r="O135" s="399"/>
      <c r="P135" s="399"/>
      <c r="Q135" s="1024"/>
    </row>
    <row r="136" spans="1:17" ht="51">
      <c r="A136" s="503"/>
      <c r="B136" s="647" t="s">
        <v>1256</v>
      </c>
      <c r="C136" s="648" t="s">
        <v>428</v>
      </c>
      <c r="D136" s="642" t="s">
        <v>319</v>
      </c>
      <c r="E136" s="642">
        <v>550</v>
      </c>
      <c r="F136" s="642"/>
      <c r="G136" s="642"/>
      <c r="H136" s="642"/>
      <c r="I136" s="642"/>
      <c r="J136" s="398"/>
      <c r="K136" s="398"/>
      <c r="L136" s="398"/>
      <c r="M136" s="642" t="s">
        <v>556</v>
      </c>
      <c r="N136" s="399"/>
      <c r="O136" s="399"/>
      <c r="P136" s="399"/>
      <c r="Q136" s="1024"/>
    </row>
    <row r="137" spans="1:17" ht="38.25">
      <c r="A137" s="503"/>
      <c r="B137" s="647" t="s">
        <v>1257</v>
      </c>
      <c r="C137" s="648" t="s">
        <v>559</v>
      </c>
      <c r="D137" s="642" t="s">
        <v>319</v>
      </c>
      <c r="E137" s="642">
        <v>519</v>
      </c>
      <c r="F137" s="642"/>
      <c r="G137" s="642"/>
      <c r="H137" s="642"/>
      <c r="I137" s="642"/>
      <c r="J137" s="398"/>
      <c r="K137" s="398"/>
      <c r="L137" s="398"/>
      <c r="M137" s="642" t="s">
        <v>430</v>
      </c>
      <c r="N137" s="399"/>
      <c r="O137" s="399"/>
      <c r="P137" s="399"/>
      <c r="Q137" s="1024"/>
    </row>
    <row r="138" spans="1:17" ht="25.5">
      <c r="A138" s="659"/>
      <c r="B138" s="647" t="s">
        <v>1258</v>
      </c>
      <c r="C138" s="648" t="s">
        <v>429</v>
      </c>
      <c r="D138" s="642" t="s">
        <v>319</v>
      </c>
      <c r="E138" s="642">
        <v>409</v>
      </c>
      <c r="F138" s="642"/>
      <c r="G138" s="642">
        <v>391</v>
      </c>
      <c r="H138" s="642" t="s">
        <v>1718</v>
      </c>
      <c r="I138" s="642" t="s">
        <v>1718</v>
      </c>
      <c r="J138" s="381"/>
      <c r="K138" s="381"/>
      <c r="L138" s="381"/>
      <c r="M138" s="642" t="s">
        <v>430</v>
      </c>
      <c r="N138" s="382"/>
      <c r="O138" s="382"/>
      <c r="P138" s="382"/>
      <c r="Q138" s="1024"/>
    </row>
    <row r="139" spans="1:17" ht="89.25">
      <c r="A139" s="659"/>
      <c r="B139" s="647" t="s">
        <v>1259</v>
      </c>
      <c r="C139" s="648" t="s">
        <v>560</v>
      </c>
      <c r="D139" s="642" t="s">
        <v>320</v>
      </c>
      <c r="E139" s="649">
        <v>4000</v>
      </c>
      <c r="F139" s="642"/>
      <c r="G139" s="642"/>
      <c r="H139" s="642"/>
      <c r="I139" s="642"/>
      <c r="J139" s="381"/>
      <c r="K139" s="381"/>
      <c r="L139" s="381"/>
      <c r="M139" s="642" t="s">
        <v>556</v>
      </c>
      <c r="N139" s="382"/>
      <c r="O139" s="382"/>
      <c r="P139" s="382"/>
      <c r="Q139" s="1024"/>
    </row>
    <row r="140" spans="1:17" ht="21" customHeight="1">
      <c r="A140" s="501" t="s">
        <v>62</v>
      </c>
      <c r="B140" s="651" t="s">
        <v>1129</v>
      </c>
      <c r="C140" s="651"/>
      <c r="D140" s="646"/>
      <c r="E140" s="652">
        <f>SUM(E130:E139)</f>
        <v>12321</v>
      </c>
      <c r="F140" s="652">
        <f>SUM(F130:F139)</f>
        <v>1686</v>
      </c>
      <c r="G140" s="652">
        <f>SUM(G130:G139)</f>
        <v>1455</v>
      </c>
      <c r="H140" s="646"/>
      <c r="I140" s="646"/>
      <c r="J140" s="400"/>
      <c r="K140" s="400"/>
      <c r="L140" s="400"/>
      <c r="M140" s="400"/>
      <c r="N140" s="401"/>
      <c r="O140" s="401"/>
      <c r="P140" s="401"/>
      <c r="Q140" s="661"/>
    </row>
    <row r="141" spans="1:17" ht="12.75">
      <c r="A141" s="501" t="s">
        <v>572</v>
      </c>
      <c r="B141" s="502"/>
      <c r="C141" s="503"/>
      <c r="D141" s="94"/>
      <c r="E141" s="94"/>
      <c r="F141" s="94"/>
      <c r="G141" s="94"/>
      <c r="H141" s="94"/>
      <c r="I141" s="94"/>
      <c r="J141" s="94"/>
      <c r="K141" s="94"/>
      <c r="L141" s="94"/>
      <c r="M141" s="94"/>
      <c r="N141" s="503"/>
      <c r="O141" s="503"/>
      <c r="P141" s="503"/>
      <c r="Q141" s="660"/>
    </row>
    <row r="142" spans="1:17" ht="38.25">
      <c r="A142" s="449">
        <v>1</v>
      </c>
      <c r="B142" s="648" t="s">
        <v>1712</v>
      </c>
      <c r="C142" s="648" t="s">
        <v>1717</v>
      </c>
      <c r="D142" s="642" t="s">
        <v>401</v>
      </c>
      <c r="E142" s="642">
        <v>180</v>
      </c>
      <c r="F142" s="642">
        <v>175</v>
      </c>
      <c r="G142" s="642">
        <v>175</v>
      </c>
      <c r="H142" s="642" t="s">
        <v>1718</v>
      </c>
      <c r="I142" s="642" t="s">
        <v>317</v>
      </c>
      <c r="J142" s="642" t="s">
        <v>1719</v>
      </c>
      <c r="K142" s="648">
        <v>7</v>
      </c>
      <c r="L142" s="648">
        <v>6</v>
      </c>
      <c r="M142" s="642" t="s">
        <v>318</v>
      </c>
      <c r="N142" s="642" t="s">
        <v>99</v>
      </c>
      <c r="O142" s="642" t="s">
        <v>99</v>
      </c>
      <c r="P142" s="642" t="s">
        <v>99</v>
      </c>
      <c r="Q142" s="1029"/>
    </row>
    <row r="143" spans="1:17" ht="38.25">
      <c r="A143" s="449">
        <v>2</v>
      </c>
      <c r="B143" s="648" t="s">
        <v>1713</v>
      </c>
      <c r="C143" s="648" t="s">
        <v>1717</v>
      </c>
      <c r="D143" s="642" t="s">
        <v>401</v>
      </c>
      <c r="E143" s="642">
        <v>170</v>
      </c>
      <c r="F143" s="642">
        <v>197</v>
      </c>
      <c r="G143" s="642">
        <v>197</v>
      </c>
      <c r="H143" s="642" t="s">
        <v>1718</v>
      </c>
      <c r="I143" s="642" t="s">
        <v>317</v>
      </c>
      <c r="J143" s="642" t="s">
        <v>1719</v>
      </c>
      <c r="K143" s="648">
        <v>7</v>
      </c>
      <c r="L143" s="648">
        <v>6</v>
      </c>
      <c r="M143" s="642" t="s">
        <v>318</v>
      </c>
      <c r="N143" s="642" t="s">
        <v>99</v>
      </c>
      <c r="O143" s="642" t="s">
        <v>99</v>
      </c>
      <c r="P143" s="642" t="s">
        <v>99</v>
      </c>
      <c r="Q143" s="1029"/>
    </row>
    <row r="144" spans="1:17" ht="88.5" customHeight="1">
      <c r="A144" s="449">
        <v>3</v>
      </c>
      <c r="B144" s="648" t="s">
        <v>1714</v>
      </c>
      <c r="C144" s="648" t="s">
        <v>1720</v>
      </c>
      <c r="D144" s="642" t="s">
        <v>401</v>
      </c>
      <c r="E144" s="642">
        <v>1.6</v>
      </c>
      <c r="F144" s="642">
        <v>908</v>
      </c>
      <c r="G144" s="642">
        <v>908</v>
      </c>
      <c r="H144" s="642" t="s">
        <v>1718</v>
      </c>
      <c r="I144" s="642" t="s">
        <v>317</v>
      </c>
      <c r="J144" s="642" t="s">
        <v>1719</v>
      </c>
      <c r="K144" s="648">
        <v>7</v>
      </c>
      <c r="L144" s="648">
        <v>6</v>
      </c>
      <c r="M144" s="642" t="s">
        <v>318</v>
      </c>
      <c r="N144" s="642" t="s">
        <v>99</v>
      </c>
      <c r="O144" s="642" t="s">
        <v>99</v>
      </c>
      <c r="P144" s="642" t="s">
        <v>99</v>
      </c>
      <c r="Q144" s="1029"/>
    </row>
    <row r="145" spans="1:17" ht="38.25">
      <c r="A145" s="449">
        <v>4</v>
      </c>
      <c r="B145" s="648" t="s">
        <v>1715</v>
      </c>
      <c r="C145" s="648" t="s">
        <v>1721</v>
      </c>
      <c r="D145" s="642" t="s">
        <v>401</v>
      </c>
      <c r="E145" s="642">
        <v>283</v>
      </c>
      <c r="F145" s="642">
        <v>257</v>
      </c>
      <c r="G145" s="642">
        <v>257</v>
      </c>
      <c r="H145" s="642" t="s">
        <v>1718</v>
      </c>
      <c r="I145" s="642" t="s">
        <v>317</v>
      </c>
      <c r="J145" s="642" t="s">
        <v>1719</v>
      </c>
      <c r="K145" s="648">
        <v>7</v>
      </c>
      <c r="L145" s="648">
        <v>6</v>
      </c>
      <c r="M145" s="642" t="s">
        <v>1722</v>
      </c>
      <c r="N145" s="642" t="s">
        <v>99</v>
      </c>
      <c r="O145" s="642" t="s">
        <v>99</v>
      </c>
      <c r="P145" s="642" t="s">
        <v>99</v>
      </c>
      <c r="Q145" s="1029"/>
    </row>
    <row r="146" spans="1:17" ht="88.5" customHeight="1">
      <c r="A146" s="449">
        <v>5</v>
      </c>
      <c r="B146" s="648" t="s">
        <v>1716</v>
      </c>
      <c r="C146" s="648" t="s">
        <v>1723</v>
      </c>
      <c r="D146" s="642" t="s">
        <v>401</v>
      </c>
      <c r="E146" s="642">
        <v>408</v>
      </c>
      <c r="F146" s="642">
        <v>287</v>
      </c>
      <c r="G146" s="642">
        <v>287</v>
      </c>
      <c r="H146" s="642" t="s">
        <v>1718</v>
      </c>
      <c r="I146" s="642" t="s">
        <v>317</v>
      </c>
      <c r="J146" s="642" t="s">
        <v>1719</v>
      </c>
      <c r="K146" s="648">
        <v>7</v>
      </c>
      <c r="L146" s="648">
        <v>6</v>
      </c>
      <c r="M146" s="642" t="s">
        <v>1722</v>
      </c>
      <c r="N146" s="642" t="s">
        <v>99</v>
      </c>
      <c r="O146" s="642" t="s">
        <v>99</v>
      </c>
      <c r="P146" s="642" t="s">
        <v>99</v>
      </c>
      <c r="Q146" s="1029"/>
    </row>
    <row r="147" spans="1:17" ht="23.25" customHeight="1">
      <c r="A147" s="449">
        <v>6</v>
      </c>
      <c r="B147" s="653" t="s">
        <v>1129</v>
      </c>
      <c r="C147" s="653"/>
      <c r="D147" s="646"/>
      <c r="E147" s="646">
        <v>2.641</v>
      </c>
      <c r="F147" s="646">
        <v>1.824</v>
      </c>
      <c r="G147" s="646">
        <v>1.824</v>
      </c>
      <c r="H147" s="452"/>
      <c r="I147" s="452"/>
      <c r="J147" s="452"/>
      <c r="K147" s="452"/>
      <c r="L147" s="452"/>
      <c r="M147" s="452"/>
      <c r="N147" s="452"/>
      <c r="O147" s="452"/>
      <c r="P147" s="452"/>
      <c r="Q147" s="1029"/>
    </row>
    <row r="148" spans="1:17" ht="23.25" customHeight="1">
      <c r="A148" s="449"/>
      <c r="B148" s="653"/>
      <c r="C148" s="653"/>
      <c r="D148" s="646"/>
      <c r="E148" s="646"/>
      <c r="F148" s="646"/>
      <c r="G148" s="646"/>
      <c r="H148" s="452"/>
      <c r="I148" s="452"/>
      <c r="J148" s="452"/>
      <c r="K148" s="452"/>
      <c r="L148" s="452"/>
      <c r="M148" s="452"/>
      <c r="N148" s="452"/>
      <c r="O148" s="452"/>
      <c r="P148" s="452"/>
      <c r="Q148" s="1029"/>
    </row>
    <row r="149" spans="1:17" ht="63" customHeight="1">
      <c r="A149" s="449">
        <v>7</v>
      </c>
      <c r="B149" s="452" t="s">
        <v>1282</v>
      </c>
      <c r="C149" s="452" t="s">
        <v>1283</v>
      </c>
      <c r="D149" s="449" t="s">
        <v>319</v>
      </c>
      <c r="E149" s="449">
        <v>315</v>
      </c>
      <c r="F149" s="449"/>
      <c r="G149" s="452"/>
      <c r="H149" s="452"/>
      <c r="I149" s="452"/>
      <c r="J149" s="452"/>
      <c r="K149" s="452"/>
      <c r="L149" s="452"/>
      <c r="M149" s="452"/>
      <c r="N149" s="452"/>
      <c r="O149" s="452"/>
      <c r="P149" s="452"/>
      <c r="Q149" s="1029"/>
    </row>
    <row r="150" spans="1:17" ht="63" customHeight="1">
      <c r="A150" s="449">
        <v>8</v>
      </c>
      <c r="B150" s="452" t="s">
        <v>1284</v>
      </c>
      <c r="C150" s="452" t="s">
        <v>1285</v>
      </c>
      <c r="D150" s="449" t="s">
        <v>319</v>
      </c>
      <c r="E150" s="449">
        <v>154</v>
      </c>
      <c r="F150" s="449"/>
      <c r="G150" s="452"/>
      <c r="H150" s="452"/>
      <c r="I150" s="452"/>
      <c r="J150" s="452"/>
      <c r="K150" s="452"/>
      <c r="L150" s="452"/>
      <c r="M150" s="452"/>
      <c r="N150" s="452"/>
      <c r="O150" s="452"/>
      <c r="P150" s="452"/>
      <c r="Q150" s="1029"/>
    </row>
    <row r="151" spans="1:17" ht="50.25" customHeight="1">
      <c r="A151" s="449">
        <v>9</v>
      </c>
      <c r="B151" s="452" t="s">
        <v>1286</v>
      </c>
      <c r="C151" s="452" t="s">
        <v>1287</v>
      </c>
      <c r="D151" s="449" t="s">
        <v>320</v>
      </c>
      <c r="E151" s="449">
        <v>700</v>
      </c>
      <c r="F151" s="449"/>
      <c r="G151" s="452"/>
      <c r="H151" s="452"/>
      <c r="I151" s="452"/>
      <c r="J151" s="452"/>
      <c r="K151" s="452"/>
      <c r="L151" s="452"/>
      <c r="M151" s="452"/>
      <c r="N151" s="452"/>
      <c r="O151" s="452"/>
      <c r="P151" s="452"/>
      <c r="Q151" s="1029"/>
    </row>
    <row r="152" spans="1:17" ht="50.25" customHeight="1">
      <c r="A152" s="449">
        <v>10</v>
      </c>
      <c r="B152" s="452" t="s">
        <v>1288</v>
      </c>
      <c r="C152" s="452" t="s">
        <v>1289</v>
      </c>
      <c r="D152" s="449" t="s">
        <v>319</v>
      </c>
      <c r="E152" s="449">
        <v>1100</v>
      </c>
      <c r="F152" s="449"/>
      <c r="G152" s="452"/>
      <c r="H152" s="452"/>
      <c r="I152" s="452"/>
      <c r="J152" s="452"/>
      <c r="K152" s="452"/>
      <c r="L152" s="452"/>
      <c r="M152" s="452"/>
      <c r="N152" s="452"/>
      <c r="O152" s="452"/>
      <c r="P152" s="452"/>
      <c r="Q152" s="1029"/>
    </row>
    <row r="153" spans="1:17" ht="63" customHeight="1">
      <c r="A153" s="449">
        <v>11</v>
      </c>
      <c r="B153" s="452" t="s">
        <v>1290</v>
      </c>
      <c r="C153" s="452" t="s">
        <v>1291</v>
      </c>
      <c r="D153" s="449" t="s">
        <v>320</v>
      </c>
      <c r="E153" s="449">
        <v>680</v>
      </c>
      <c r="F153" s="449"/>
      <c r="G153" s="452"/>
      <c r="H153" s="452"/>
      <c r="I153" s="452"/>
      <c r="J153" s="452"/>
      <c r="K153" s="452"/>
      <c r="L153" s="452"/>
      <c r="M153" s="452"/>
      <c r="N153" s="452"/>
      <c r="O153" s="452"/>
      <c r="P153" s="452"/>
      <c r="Q153" s="1029"/>
    </row>
    <row r="154" spans="1:17" ht="86.25" customHeight="1">
      <c r="A154" s="449">
        <v>12</v>
      </c>
      <c r="B154" s="452" t="s">
        <v>1292</v>
      </c>
      <c r="C154" s="452" t="s">
        <v>1293</v>
      </c>
      <c r="D154" s="449" t="s">
        <v>319</v>
      </c>
      <c r="E154" s="449">
        <v>800</v>
      </c>
      <c r="F154" s="449"/>
      <c r="G154" s="452"/>
      <c r="H154" s="452"/>
      <c r="I154" s="452"/>
      <c r="J154" s="452"/>
      <c r="K154" s="452"/>
      <c r="L154" s="452"/>
      <c r="M154" s="452"/>
      <c r="N154" s="452"/>
      <c r="O154" s="452"/>
      <c r="P154" s="452"/>
      <c r="Q154" s="1029"/>
    </row>
    <row r="155" spans="1:17" ht="15.75" customHeight="1">
      <c r="A155" s="449">
        <v>13</v>
      </c>
      <c r="B155" s="452" t="s">
        <v>1294</v>
      </c>
      <c r="C155" s="452" t="s">
        <v>1295</v>
      </c>
      <c r="D155" s="449" t="s">
        <v>320</v>
      </c>
      <c r="E155" s="449">
        <v>220</v>
      </c>
      <c r="F155" s="449"/>
      <c r="G155" s="452"/>
      <c r="H155" s="452"/>
      <c r="I155" s="452"/>
      <c r="J155" s="452"/>
      <c r="K155" s="452"/>
      <c r="L155" s="452"/>
      <c r="M155" s="452"/>
      <c r="N155" s="452"/>
      <c r="O155" s="452"/>
      <c r="P155" s="452"/>
      <c r="Q155" s="1029"/>
    </row>
    <row r="156" spans="1:17" ht="12.75">
      <c r="A156" s="450" t="s">
        <v>423</v>
      </c>
      <c r="B156" s="1030" t="s">
        <v>1296</v>
      </c>
      <c r="C156" s="1030"/>
      <c r="D156" s="1030"/>
      <c r="E156" s="1030"/>
      <c r="F156" s="1030"/>
      <c r="G156" s="1030"/>
      <c r="H156" s="1030"/>
      <c r="I156" s="1030"/>
      <c r="J156" s="1030"/>
      <c r="K156" s="1030"/>
      <c r="L156" s="1030"/>
      <c r="M156" s="1030"/>
      <c r="N156" s="1030"/>
      <c r="O156" s="1030"/>
      <c r="P156" s="1030"/>
      <c r="Q156" s="1029"/>
    </row>
    <row r="157" spans="1:17" ht="12.75">
      <c r="A157" s="654"/>
      <c r="B157" s="382" t="s">
        <v>85</v>
      </c>
      <c r="C157" s="382"/>
      <c r="D157" s="450"/>
      <c r="E157" s="450"/>
      <c r="F157" s="655">
        <f>F158</f>
        <v>5500</v>
      </c>
      <c r="G157" s="655">
        <f>G158</f>
        <v>1005</v>
      </c>
      <c r="H157" s="450"/>
      <c r="I157" s="450"/>
      <c r="J157" s="450"/>
      <c r="K157" s="450"/>
      <c r="L157" s="450"/>
      <c r="M157" s="450"/>
      <c r="N157" s="382"/>
      <c r="O157" s="382"/>
      <c r="P157" s="382"/>
      <c r="Q157" s="1029"/>
    </row>
    <row r="158" spans="1:17" ht="63.75">
      <c r="A158" s="656"/>
      <c r="B158" s="452" t="s">
        <v>1297</v>
      </c>
      <c r="C158" s="452"/>
      <c r="D158" s="449" t="s">
        <v>401</v>
      </c>
      <c r="E158" s="449"/>
      <c r="F158" s="657">
        <v>5500</v>
      </c>
      <c r="G158" s="658">
        <v>1005</v>
      </c>
      <c r="H158" s="449" t="s">
        <v>317</v>
      </c>
      <c r="I158" s="449" t="s">
        <v>317</v>
      </c>
      <c r="J158" s="449">
        <v>20</v>
      </c>
      <c r="K158" s="452" t="s">
        <v>1298</v>
      </c>
      <c r="L158" s="449" t="s">
        <v>1299</v>
      </c>
      <c r="M158" s="449" t="s">
        <v>1300</v>
      </c>
      <c r="N158" s="452"/>
      <c r="O158" s="452"/>
      <c r="P158" s="452"/>
      <c r="Q158" s="1029"/>
    </row>
    <row r="159" spans="1:17" ht="12.75">
      <c r="A159" s="499" t="s">
        <v>41</v>
      </c>
      <c r="B159" s="497"/>
      <c r="C159" s="498"/>
      <c r="D159" s="498"/>
      <c r="E159" s="498"/>
      <c r="F159" s="498"/>
      <c r="G159" s="498"/>
      <c r="H159" s="498"/>
      <c r="I159" s="498"/>
      <c r="J159" s="498"/>
      <c r="K159" s="498"/>
      <c r="L159" s="498"/>
      <c r="M159" s="498"/>
      <c r="N159" s="498"/>
      <c r="O159" s="498"/>
      <c r="P159" s="498"/>
      <c r="Q159" s="53"/>
    </row>
    <row r="160" spans="1:17" ht="63.75">
      <c r="A160" s="498">
        <v>1</v>
      </c>
      <c r="B160" s="418" t="s">
        <v>1340</v>
      </c>
      <c r="C160" s="198" t="s">
        <v>1345</v>
      </c>
      <c r="D160" s="498" t="s">
        <v>319</v>
      </c>
      <c r="E160" s="498">
        <v>1500</v>
      </c>
      <c r="F160" s="449">
        <v>985</v>
      </c>
      <c r="G160" s="498">
        <f aca="true" t="shared" si="0" ref="G160:G166">+E160</f>
        <v>1500</v>
      </c>
      <c r="H160" s="498" t="s">
        <v>317</v>
      </c>
      <c r="I160" s="498" t="s">
        <v>317</v>
      </c>
      <c r="J160" s="499"/>
      <c r="K160" s="498" t="s">
        <v>2072</v>
      </c>
      <c r="L160" s="498" t="s">
        <v>2072</v>
      </c>
      <c r="M160" s="419" t="s">
        <v>1350</v>
      </c>
      <c r="N160" s="450"/>
      <c r="O160" s="450"/>
      <c r="P160" s="450"/>
      <c r="Q160" s="449" t="s">
        <v>2073</v>
      </c>
    </row>
    <row r="161" spans="1:17" ht="63.75">
      <c r="A161" s="498">
        <v>2</v>
      </c>
      <c r="B161" s="418" t="s">
        <v>1341</v>
      </c>
      <c r="C161" s="198" t="s">
        <v>1346</v>
      </c>
      <c r="D161" s="498" t="s">
        <v>319</v>
      </c>
      <c r="E161" s="498">
        <v>900</v>
      </c>
      <c r="F161" s="449">
        <v>779</v>
      </c>
      <c r="G161" s="498">
        <f t="shared" si="0"/>
        <v>900</v>
      </c>
      <c r="H161" s="498" t="s">
        <v>317</v>
      </c>
      <c r="I161" s="498" t="s">
        <v>317</v>
      </c>
      <c r="J161" s="499"/>
      <c r="K161" s="498" t="s">
        <v>2072</v>
      </c>
      <c r="L161" s="498" t="s">
        <v>2072</v>
      </c>
      <c r="M161" s="419" t="s">
        <v>1350</v>
      </c>
      <c r="N161" s="450"/>
      <c r="O161" s="450"/>
      <c r="P161" s="450"/>
      <c r="Q161" s="449" t="s">
        <v>2073</v>
      </c>
    </row>
    <row r="162" spans="1:17" ht="63.75">
      <c r="A162" s="498">
        <v>3</v>
      </c>
      <c r="B162" s="418" t="s">
        <v>1342</v>
      </c>
      <c r="C162" s="404" t="s">
        <v>1347</v>
      </c>
      <c r="D162" s="498" t="s">
        <v>319</v>
      </c>
      <c r="E162" s="498">
        <v>200</v>
      </c>
      <c r="F162" s="449">
        <v>322</v>
      </c>
      <c r="G162" s="498">
        <f t="shared" si="0"/>
        <v>200</v>
      </c>
      <c r="H162" s="498" t="s">
        <v>317</v>
      </c>
      <c r="I162" s="498" t="s">
        <v>317</v>
      </c>
      <c r="J162" s="499"/>
      <c r="K162" s="498" t="s">
        <v>2072</v>
      </c>
      <c r="L162" s="498" t="s">
        <v>2072</v>
      </c>
      <c r="M162" s="419" t="s">
        <v>1350</v>
      </c>
      <c r="N162" s="450"/>
      <c r="O162" s="450"/>
      <c r="P162" s="450"/>
      <c r="Q162" s="449" t="s">
        <v>2073</v>
      </c>
    </row>
    <row r="163" spans="1:17" ht="63.75">
      <c r="A163" s="498">
        <v>4</v>
      </c>
      <c r="B163" s="418" t="s">
        <v>1343</v>
      </c>
      <c r="C163" s="404" t="s">
        <v>1348</v>
      </c>
      <c r="D163" s="498" t="s">
        <v>319</v>
      </c>
      <c r="E163" s="498">
        <v>700</v>
      </c>
      <c r="F163" s="449">
        <v>718</v>
      </c>
      <c r="G163" s="498">
        <f t="shared" si="0"/>
        <v>700</v>
      </c>
      <c r="H163" s="498" t="s">
        <v>317</v>
      </c>
      <c r="I163" s="498" t="s">
        <v>317</v>
      </c>
      <c r="J163" s="499"/>
      <c r="K163" s="498" t="s">
        <v>2072</v>
      </c>
      <c r="L163" s="498" t="s">
        <v>2072</v>
      </c>
      <c r="M163" s="419" t="s">
        <v>1350</v>
      </c>
      <c r="N163" s="450"/>
      <c r="O163" s="450"/>
      <c r="P163" s="450"/>
      <c r="Q163" s="449" t="s">
        <v>2073</v>
      </c>
    </row>
    <row r="164" spans="1:17" ht="25.5" customHeight="1">
      <c r="A164" s="498">
        <v>5</v>
      </c>
      <c r="B164" s="418" t="s">
        <v>1344</v>
      </c>
      <c r="C164" s="404" t="s">
        <v>1349</v>
      </c>
      <c r="D164" s="498" t="s">
        <v>319</v>
      </c>
      <c r="E164" s="498">
        <v>900</v>
      </c>
      <c r="F164" s="449">
        <v>0</v>
      </c>
      <c r="G164" s="498">
        <f t="shared" si="0"/>
        <v>900</v>
      </c>
      <c r="H164" s="498" t="s">
        <v>317</v>
      </c>
      <c r="I164" s="498" t="s">
        <v>317</v>
      </c>
      <c r="J164" s="499"/>
      <c r="K164" s="498" t="s">
        <v>2072</v>
      </c>
      <c r="L164" s="498" t="s">
        <v>2072</v>
      </c>
      <c r="M164" s="419" t="s">
        <v>1350</v>
      </c>
      <c r="N164" s="450"/>
      <c r="O164" s="450"/>
      <c r="P164" s="450"/>
      <c r="Q164" s="449" t="s">
        <v>2073</v>
      </c>
    </row>
    <row r="165" spans="1:17" ht="51">
      <c r="A165" s="498">
        <v>6</v>
      </c>
      <c r="B165" s="418" t="s">
        <v>2070</v>
      </c>
      <c r="C165" s="404" t="s">
        <v>2074</v>
      </c>
      <c r="D165" s="498" t="s">
        <v>319</v>
      </c>
      <c r="E165" s="498">
        <v>500</v>
      </c>
      <c r="F165" s="449">
        <v>0</v>
      </c>
      <c r="G165" s="498">
        <f t="shared" si="0"/>
        <v>500</v>
      </c>
      <c r="H165" s="1031" t="s">
        <v>2075</v>
      </c>
      <c r="I165" s="1031"/>
      <c r="J165" s="1031"/>
      <c r="K165" s="1031"/>
      <c r="L165" s="1031"/>
      <c r="M165" s="1031"/>
      <c r="N165" s="1031"/>
      <c r="O165" s="1031"/>
      <c r="P165" s="1031"/>
      <c r="Q165" s="1031"/>
    </row>
    <row r="166" spans="1:17" ht="89.25">
      <c r="A166" s="498">
        <v>7</v>
      </c>
      <c r="B166" s="418" t="s">
        <v>2071</v>
      </c>
      <c r="C166" s="404" t="s">
        <v>2076</v>
      </c>
      <c r="D166" s="498" t="s">
        <v>319</v>
      </c>
      <c r="E166" s="498">
        <v>0</v>
      </c>
      <c r="F166" s="449">
        <v>52</v>
      </c>
      <c r="G166" s="498">
        <f t="shared" si="0"/>
        <v>0</v>
      </c>
      <c r="H166" s="498" t="s">
        <v>317</v>
      </c>
      <c r="I166" s="498" t="s">
        <v>317</v>
      </c>
      <c r="J166" s="499"/>
      <c r="K166" s="498" t="s">
        <v>2072</v>
      </c>
      <c r="L166" s="498" t="s">
        <v>2072</v>
      </c>
      <c r="M166" s="419" t="s">
        <v>1350</v>
      </c>
      <c r="N166" s="450"/>
      <c r="O166" s="450"/>
      <c r="P166" s="450"/>
      <c r="Q166" s="449" t="s">
        <v>2077</v>
      </c>
    </row>
    <row r="167" spans="1:17" ht="12.75">
      <c r="A167" s="381"/>
      <c r="B167" s="381" t="s">
        <v>985</v>
      </c>
      <c r="C167" s="381"/>
      <c r="D167" s="499"/>
      <c r="E167" s="380">
        <f>+SUM(E160:E166)</f>
        <v>4700</v>
      </c>
      <c r="F167" s="380">
        <f>+SUM(F160:F166)</f>
        <v>2856</v>
      </c>
      <c r="G167" s="380">
        <f>+SUM(G160:G166)</f>
        <v>4700</v>
      </c>
      <c r="H167" s="381"/>
      <c r="I167" s="381"/>
      <c r="J167" s="381"/>
      <c r="K167" s="381"/>
      <c r="L167" s="381"/>
      <c r="M167" s="381"/>
      <c r="N167" s="382"/>
      <c r="O167" s="382"/>
      <c r="P167" s="382"/>
      <c r="Q167" s="382"/>
    </row>
    <row r="168" spans="1:17" ht="25.5" customHeight="1">
      <c r="A168" s="1032" t="s">
        <v>39</v>
      </c>
      <c r="B168" s="1031"/>
      <c r="C168" s="1031"/>
      <c r="D168" s="1031"/>
      <c r="E168" s="1031"/>
      <c r="F168" s="1031"/>
      <c r="G168" s="1031"/>
      <c r="H168" s="1031"/>
      <c r="I168" s="1031"/>
      <c r="J168" s="1037"/>
      <c r="K168" s="1031"/>
      <c r="L168" s="1031"/>
      <c r="M168" s="1031"/>
      <c r="N168" s="1035"/>
      <c r="O168" s="1035"/>
      <c r="P168" s="1035"/>
      <c r="Q168" s="498"/>
    </row>
    <row r="169" spans="1:17" ht="12.75">
      <c r="A169" s="1032"/>
      <c r="B169" s="1031"/>
      <c r="C169" s="1031"/>
      <c r="D169" s="1031"/>
      <c r="E169" s="1031"/>
      <c r="F169" s="1031"/>
      <c r="G169" s="1031"/>
      <c r="H169" s="1031"/>
      <c r="I169" s="1031"/>
      <c r="J169" s="1037"/>
      <c r="K169" s="1031"/>
      <c r="L169" s="1031"/>
      <c r="M169" s="1031"/>
      <c r="N169" s="1035"/>
      <c r="O169" s="1035"/>
      <c r="P169" s="1035"/>
      <c r="Q169" s="498"/>
    </row>
    <row r="170" spans="1:17" ht="12.75">
      <c r="A170" s="1032"/>
      <c r="B170" s="1031"/>
      <c r="C170" s="1031"/>
      <c r="D170" s="1031"/>
      <c r="E170" s="1031"/>
      <c r="F170" s="1031"/>
      <c r="G170" s="1031"/>
      <c r="H170" s="1031"/>
      <c r="I170" s="1031"/>
      <c r="J170" s="1037"/>
      <c r="K170" s="1031"/>
      <c r="L170" s="1031"/>
      <c r="M170" s="1031"/>
      <c r="N170" s="1035"/>
      <c r="O170" s="1035"/>
      <c r="P170" s="1035"/>
      <c r="Q170" s="498"/>
    </row>
    <row r="171" spans="1:17" s="424" customFormat="1" ht="67.5">
      <c r="A171" s="901"/>
      <c r="B171" s="902" t="s">
        <v>1362</v>
      </c>
      <c r="C171" s="903" t="s">
        <v>1363</v>
      </c>
      <c r="D171" s="903" t="s">
        <v>401</v>
      </c>
      <c r="E171" s="904">
        <v>545</v>
      </c>
      <c r="F171" s="905">
        <v>534</v>
      </c>
      <c r="G171" s="906">
        <v>534</v>
      </c>
      <c r="H171" s="906" t="s">
        <v>402</v>
      </c>
      <c r="I171" s="906" t="s">
        <v>402</v>
      </c>
      <c r="J171" s="906" t="s">
        <v>2394</v>
      </c>
      <c r="K171" s="906" t="s">
        <v>2394</v>
      </c>
      <c r="L171" s="906" t="s">
        <v>2394</v>
      </c>
      <c r="M171" s="907" t="s">
        <v>318</v>
      </c>
      <c r="N171" s="908" t="s">
        <v>325</v>
      </c>
      <c r="O171" s="908" t="s">
        <v>325</v>
      </c>
      <c r="P171" s="908" t="s">
        <v>325</v>
      </c>
      <c r="Q171" s="909" t="s">
        <v>2395</v>
      </c>
    </row>
    <row r="172" spans="1:17" s="425" customFormat="1" ht="67.5">
      <c r="A172" s="910"/>
      <c r="B172" s="911" t="s">
        <v>1364</v>
      </c>
      <c r="C172" s="910" t="s">
        <v>1365</v>
      </c>
      <c r="D172" s="903" t="s">
        <v>401</v>
      </c>
      <c r="E172" s="912">
        <v>407</v>
      </c>
      <c r="F172" s="913">
        <v>398</v>
      </c>
      <c r="G172" s="907">
        <v>398</v>
      </c>
      <c r="H172" s="906" t="s">
        <v>402</v>
      </c>
      <c r="I172" s="906" t="s">
        <v>402</v>
      </c>
      <c r="J172" s="906" t="s">
        <v>2394</v>
      </c>
      <c r="K172" s="906" t="s">
        <v>2394</v>
      </c>
      <c r="L172" s="906" t="s">
        <v>2394</v>
      </c>
      <c r="M172" s="907" t="s">
        <v>318</v>
      </c>
      <c r="N172" s="908" t="s">
        <v>325</v>
      </c>
      <c r="O172" s="908" t="s">
        <v>325</v>
      </c>
      <c r="P172" s="908" t="s">
        <v>325</v>
      </c>
      <c r="Q172" s="909" t="s">
        <v>2395</v>
      </c>
    </row>
    <row r="173" spans="1:17" s="425" customFormat="1" ht="67.5">
      <c r="A173" s="910"/>
      <c r="B173" s="911" t="s">
        <v>1366</v>
      </c>
      <c r="C173" s="911" t="s">
        <v>1367</v>
      </c>
      <c r="D173" s="903" t="s">
        <v>401</v>
      </c>
      <c r="E173" s="912">
        <v>613</v>
      </c>
      <c r="F173" s="913">
        <v>633</v>
      </c>
      <c r="G173" s="907">
        <v>633</v>
      </c>
      <c r="H173" s="906" t="s">
        <v>402</v>
      </c>
      <c r="I173" s="906" t="s">
        <v>402</v>
      </c>
      <c r="J173" s="906" t="s">
        <v>2394</v>
      </c>
      <c r="K173" s="906" t="s">
        <v>2394</v>
      </c>
      <c r="L173" s="906" t="s">
        <v>2394</v>
      </c>
      <c r="M173" s="907" t="s">
        <v>318</v>
      </c>
      <c r="N173" s="908" t="s">
        <v>325</v>
      </c>
      <c r="O173" s="908" t="s">
        <v>325</v>
      </c>
      <c r="P173" s="908" t="s">
        <v>325</v>
      </c>
      <c r="Q173" s="909" t="s">
        <v>2395</v>
      </c>
    </row>
    <row r="174" spans="1:17" s="425" customFormat="1" ht="67.5">
      <c r="A174" s="910"/>
      <c r="B174" s="911" t="s">
        <v>1368</v>
      </c>
      <c r="C174" s="910" t="s">
        <v>1369</v>
      </c>
      <c r="D174" s="903" t="s">
        <v>401</v>
      </c>
      <c r="E174" s="914">
        <v>270</v>
      </c>
      <c r="F174" s="915">
        <v>247</v>
      </c>
      <c r="G174" s="907">
        <v>246</v>
      </c>
      <c r="H174" s="906" t="s">
        <v>402</v>
      </c>
      <c r="I174" s="906" t="s">
        <v>402</v>
      </c>
      <c r="J174" s="906" t="s">
        <v>2396</v>
      </c>
      <c r="K174" s="906" t="s">
        <v>2394</v>
      </c>
      <c r="L174" s="906" t="s">
        <v>2394</v>
      </c>
      <c r="M174" s="907" t="s">
        <v>318</v>
      </c>
      <c r="N174" s="908" t="s">
        <v>325</v>
      </c>
      <c r="O174" s="908" t="s">
        <v>325</v>
      </c>
      <c r="P174" s="908" t="s">
        <v>325</v>
      </c>
      <c r="Q174" s="909" t="s">
        <v>2395</v>
      </c>
    </row>
    <row r="175" spans="1:17" s="425" customFormat="1" ht="38.25">
      <c r="A175" s="910"/>
      <c r="B175" s="911" t="s">
        <v>2397</v>
      </c>
      <c r="C175" s="916" t="s">
        <v>2398</v>
      </c>
      <c r="D175" s="916" t="s">
        <v>401</v>
      </c>
      <c r="E175" s="917"/>
      <c r="F175" s="918">
        <v>411</v>
      </c>
      <c r="G175" s="919">
        <v>47</v>
      </c>
      <c r="H175" s="920" t="s">
        <v>402</v>
      </c>
      <c r="I175" s="920" t="s">
        <v>402</v>
      </c>
      <c r="J175" s="921">
        <v>0.2</v>
      </c>
      <c r="K175" s="922">
        <v>36</v>
      </c>
      <c r="L175" s="922">
        <v>12</v>
      </c>
      <c r="M175" s="923" t="s">
        <v>318</v>
      </c>
      <c r="N175" s="924" t="s">
        <v>325</v>
      </c>
      <c r="O175" s="924" t="s">
        <v>325</v>
      </c>
      <c r="P175" s="924" t="s">
        <v>325</v>
      </c>
      <c r="Q175" s="1042" t="s">
        <v>2399</v>
      </c>
    </row>
    <row r="176" spans="1:17" s="425" customFormat="1" ht="51">
      <c r="A176" s="910"/>
      <c r="B176" s="911" t="s">
        <v>2400</v>
      </c>
      <c r="C176" s="916" t="s">
        <v>2401</v>
      </c>
      <c r="D176" s="916" t="s">
        <v>401</v>
      </c>
      <c r="E176" s="917"/>
      <c r="F176" s="925">
        <f>776+39</f>
        <v>815</v>
      </c>
      <c r="G176" s="919">
        <v>33</v>
      </c>
      <c r="H176" s="920" t="s">
        <v>402</v>
      </c>
      <c r="I176" s="920" t="s">
        <v>402</v>
      </c>
      <c r="J176" s="921">
        <v>0.18</v>
      </c>
      <c r="K176" s="922">
        <f>39.4+42.9+38</f>
        <v>120.3</v>
      </c>
      <c r="L176" s="922">
        <f>K176*0.3</f>
        <v>36.089999999999996</v>
      </c>
      <c r="M176" s="923" t="s">
        <v>2402</v>
      </c>
      <c r="N176" s="924" t="s">
        <v>325</v>
      </c>
      <c r="O176" s="924" t="s">
        <v>325</v>
      </c>
      <c r="P176" s="924" t="s">
        <v>325</v>
      </c>
      <c r="Q176" s="1043"/>
    </row>
    <row r="177" spans="1:17" s="425" customFormat="1" ht="12.75">
      <c r="A177" s="378"/>
      <c r="B177" s="378" t="s">
        <v>985</v>
      </c>
      <c r="C177" s="378"/>
      <c r="D177" s="900"/>
      <c r="E177" s="379">
        <f>SUM(E171:E174)</f>
        <v>1835</v>
      </c>
      <c r="F177" s="379">
        <f>SUM(F171:F176)</f>
        <v>3038</v>
      </c>
      <c r="G177" s="379">
        <f>SUM(G171:G176)</f>
        <v>1891</v>
      </c>
      <c r="H177" s="378"/>
      <c r="I177" s="378"/>
      <c r="J177" s="378"/>
      <c r="K177" s="378"/>
      <c r="L177" s="378"/>
      <c r="M177" s="378"/>
      <c r="N177" s="382"/>
      <c r="O177" s="382"/>
      <c r="P177" s="382"/>
      <c r="Q177" s="382"/>
    </row>
    <row r="178" spans="1:17" s="425" customFormat="1" ht="12.75">
      <c r="A178" s="149" t="s">
        <v>35</v>
      </c>
      <c r="B178" s="502"/>
      <c r="C178" s="503"/>
      <c r="D178" s="503"/>
      <c r="E178" s="453"/>
      <c r="F178" s="398"/>
      <c r="G178" s="398"/>
      <c r="H178" s="398"/>
      <c r="I178" s="398"/>
      <c r="J178" s="398"/>
      <c r="K178" s="398"/>
      <c r="L178" s="398"/>
      <c r="M178" s="398"/>
      <c r="N178" s="399"/>
      <c r="O178" s="399"/>
      <c r="P178" s="399"/>
      <c r="Q178" s="399"/>
    </row>
    <row r="179" spans="1:17" s="426" customFormat="1" ht="12.75" customHeight="1">
      <c r="A179" s="499" t="s">
        <v>424</v>
      </c>
      <c r="B179" s="427" t="s">
        <v>1418</v>
      </c>
      <c r="C179" s="499"/>
      <c r="D179" s="499"/>
      <c r="E179" s="380">
        <f>SUM(E180:E188)</f>
        <v>4388</v>
      </c>
      <c r="F179" s="380">
        <f>SUM(F180:F188)</f>
        <v>973</v>
      </c>
      <c r="G179" s="380">
        <f>SUM(G180:G188)</f>
        <v>973</v>
      </c>
      <c r="H179" s="499"/>
      <c r="I179" s="499"/>
      <c r="J179" s="499"/>
      <c r="K179" s="499"/>
      <c r="L179" s="499"/>
      <c r="M179" s="499"/>
      <c r="N179" s="450"/>
      <c r="O179" s="450"/>
      <c r="P179" s="450"/>
      <c r="Q179" s="450"/>
    </row>
    <row r="180" spans="1:17" ht="76.5">
      <c r="A180" s="428">
        <v>1</v>
      </c>
      <c r="B180" s="578" t="s">
        <v>783</v>
      </c>
      <c r="C180" s="578" t="s">
        <v>1419</v>
      </c>
      <c r="D180" s="579" t="s">
        <v>316</v>
      </c>
      <c r="E180" s="580">
        <v>837</v>
      </c>
      <c r="F180" s="580">
        <f>E180</f>
        <v>837</v>
      </c>
      <c r="G180" s="580">
        <f>F180</f>
        <v>837</v>
      </c>
      <c r="H180" s="581" t="s">
        <v>317</v>
      </c>
      <c r="I180" s="581" t="s">
        <v>317</v>
      </c>
      <c r="J180" s="581" t="s">
        <v>1420</v>
      </c>
      <c r="K180" s="581" t="s">
        <v>1421</v>
      </c>
      <c r="L180" s="581" t="s">
        <v>1422</v>
      </c>
      <c r="M180" s="581" t="s">
        <v>318</v>
      </c>
      <c r="N180" s="582" t="s">
        <v>99</v>
      </c>
      <c r="O180" s="582" t="s">
        <v>99</v>
      </c>
      <c r="P180" s="582" t="s">
        <v>99</v>
      </c>
      <c r="Q180" s="582" t="s">
        <v>1423</v>
      </c>
    </row>
    <row r="181" spans="1:17" ht="76.5">
      <c r="A181" s="498">
        <v>2</v>
      </c>
      <c r="B181" s="578" t="s">
        <v>780</v>
      </c>
      <c r="C181" s="578" t="s">
        <v>1424</v>
      </c>
      <c r="D181" s="579" t="s">
        <v>316</v>
      </c>
      <c r="E181" s="580">
        <v>136</v>
      </c>
      <c r="F181" s="580">
        <f>E181</f>
        <v>136</v>
      </c>
      <c r="G181" s="580">
        <f>F181</f>
        <v>136</v>
      </c>
      <c r="H181" s="581" t="s">
        <v>317</v>
      </c>
      <c r="I181" s="581" t="s">
        <v>317</v>
      </c>
      <c r="J181" s="581" t="s">
        <v>1425</v>
      </c>
      <c r="K181" s="581" t="s">
        <v>1421</v>
      </c>
      <c r="L181" s="581" t="s">
        <v>1422</v>
      </c>
      <c r="M181" s="581" t="s">
        <v>318</v>
      </c>
      <c r="N181" s="582" t="s">
        <v>99</v>
      </c>
      <c r="O181" s="582" t="s">
        <v>99</v>
      </c>
      <c r="P181" s="582" t="s">
        <v>99</v>
      </c>
      <c r="Q181" s="582" t="s">
        <v>1423</v>
      </c>
    </row>
    <row r="182" spans="1:17" ht="41.25" customHeight="1">
      <c r="A182" s="498">
        <v>3</v>
      </c>
      <c r="B182" s="578" t="s">
        <v>1426</v>
      </c>
      <c r="C182" s="578" t="s">
        <v>1427</v>
      </c>
      <c r="D182" s="579" t="s">
        <v>319</v>
      </c>
      <c r="E182" s="580">
        <v>683</v>
      </c>
      <c r="F182" s="1036" t="s">
        <v>1428</v>
      </c>
      <c r="G182" s="1036"/>
      <c r="H182" s="1036"/>
      <c r="I182" s="581" t="s">
        <v>317</v>
      </c>
      <c r="J182" s="581" t="s">
        <v>1420</v>
      </c>
      <c r="K182" s="1036" t="s">
        <v>1428</v>
      </c>
      <c r="L182" s="1036"/>
      <c r="M182" s="581" t="s">
        <v>318</v>
      </c>
      <c r="N182" s="582" t="s">
        <v>99</v>
      </c>
      <c r="O182" s="582" t="s">
        <v>95</v>
      </c>
      <c r="P182" s="582" t="s">
        <v>95</v>
      </c>
      <c r="Q182" s="582" t="s">
        <v>1423</v>
      </c>
    </row>
    <row r="183" spans="1:17" ht="42" customHeight="1">
      <c r="A183" s="498">
        <v>4</v>
      </c>
      <c r="B183" s="578" t="s">
        <v>1429</v>
      </c>
      <c r="C183" s="578" t="s">
        <v>1430</v>
      </c>
      <c r="D183" s="579" t="s">
        <v>319</v>
      </c>
      <c r="E183" s="580">
        <v>507</v>
      </c>
      <c r="F183" s="1036" t="s">
        <v>1428</v>
      </c>
      <c r="G183" s="1036"/>
      <c r="H183" s="1036"/>
      <c r="I183" s="581" t="s">
        <v>317</v>
      </c>
      <c r="J183" s="581" t="s">
        <v>1431</v>
      </c>
      <c r="K183" s="1036" t="s">
        <v>1428</v>
      </c>
      <c r="L183" s="1036"/>
      <c r="M183" s="581" t="s">
        <v>318</v>
      </c>
      <c r="N183" s="582" t="s">
        <v>99</v>
      </c>
      <c r="O183" s="582" t="s">
        <v>95</v>
      </c>
      <c r="P183" s="582" t="s">
        <v>95</v>
      </c>
      <c r="Q183" s="582" t="s">
        <v>1423</v>
      </c>
    </row>
    <row r="184" spans="1:17" ht="38.25">
      <c r="A184" s="498">
        <v>5</v>
      </c>
      <c r="B184" s="578" t="s">
        <v>1432</v>
      </c>
      <c r="C184" s="578" t="s">
        <v>1433</v>
      </c>
      <c r="D184" s="579" t="s">
        <v>319</v>
      </c>
      <c r="E184" s="580">
        <v>753</v>
      </c>
      <c r="F184" s="1036" t="s">
        <v>1428</v>
      </c>
      <c r="G184" s="1036"/>
      <c r="H184" s="1036"/>
      <c r="I184" s="581" t="s">
        <v>317</v>
      </c>
      <c r="J184" s="581" t="s">
        <v>1420</v>
      </c>
      <c r="K184" s="1036" t="s">
        <v>1428</v>
      </c>
      <c r="L184" s="1036"/>
      <c r="M184" s="581" t="s">
        <v>318</v>
      </c>
      <c r="N184" s="582" t="s">
        <v>99</v>
      </c>
      <c r="O184" s="582" t="s">
        <v>95</v>
      </c>
      <c r="P184" s="582" t="s">
        <v>95</v>
      </c>
      <c r="Q184" s="582" t="s">
        <v>1423</v>
      </c>
    </row>
    <row r="185" spans="1:17" ht="39" customHeight="1">
      <c r="A185" s="498">
        <v>6</v>
      </c>
      <c r="B185" s="578" t="s">
        <v>1434</v>
      </c>
      <c r="C185" s="578" t="s">
        <v>1435</v>
      </c>
      <c r="D185" s="579" t="s">
        <v>319</v>
      </c>
      <c r="E185" s="580">
        <v>274</v>
      </c>
      <c r="F185" s="1036" t="s">
        <v>1428</v>
      </c>
      <c r="G185" s="1036"/>
      <c r="H185" s="1036"/>
      <c r="I185" s="581" t="s">
        <v>317</v>
      </c>
      <c r="J185" s="581" t="s">
        <v>1436</v>
      </c>
      <c r="K185" s="1036" t="s">
        <v>1428</v>
      </c>
      <c r="L185" s="1036"/>
      <c r="M185" s="581" t="s">
        <v>318</v>
      </c>
      <c r="N185" s="582" t="s">
        <v>99</v>
      </c>
      <c r="O185" s="582" t="s">
        <v>95</v>
      </c>
      <c r="P185" s="582" t="s">
        <v>95</v>
      </c>
      <c r="Q185" s="582" t="s">
        <v>1423</v>
      </c>
    </row>
    <row r="186" spans="1:17" ht="38.25">
      <c r="A186" s="498">
        <v>7</v>
      </c>
      <c r="B186" s="578" t="s">
        <v>1437</v>
      </c>
      <c r="C186" s="578" t="s">
        <v>1435</v>
      </c>
      <c r="D186" s="579" t="s">
        <v>319</v>
      </c>
      <c r="E186" s="580">
        <v>177</v>
      </c>
      <c r="F186" s="1036" t="s">
        <v>1428</v>
      </c>
      <c r="G186" s="1036"/>
      <c r="H186" s="1036"/>
      <c r="I186" s="581" t="s">
        <v>317</v>
      </c>
      <c r="J186" s="581" t="s">
        <v>1431</v>
      </c>
      <c r="K186" s="1036" t="s">
        <v>1428</v>
      </c>
      <c r="L186" s="1036"/>
      <c r="M186" s="581" t="s">
        <v>318</v>
      </c>
      <c r="N186" s="582" t="s">
        <v>99</v>
      </c>
      <c r="O186" s="582" t="s">
        <v>95</v>
      </c>
      <c r="P186" s="582" t="s">
        <v>95</v>
      </c>
      <c r="Q186" s="582" t="s">
        <v>1423</v>
      </c>
    </row>
    <row r="187" spans="1:17" ht="38.25">
      <c r="A187" s="454">
        <v>8</v>
      </c>
      <c r="B187" s="578" t="s">
        <v>1438</v>
      </c>
      <c r="C187" s="578" t="s">
        <v>1439</v>
      </c>
      <c r="D187" s="579" t="s">
        <v>319</v>
      </c>
      <c r="E187" s="580">
        <v>241</v>
      </c>
      <c r="F187" s="1036" t="s">
        <v>1428</v>
      </c>
      <c r="G187" s="1036"/>
      <c r="H187" s="1036"/>
      <c r="I187" s="581" t="s">
        <v>317</v>
      </c>
      <c r="J187" s="581" t="s">
        <v>1431</v>
      </c>
      <c r="K187" s="1036" t="s">
        <v>1428</v>
      </c>
      <c r="L187" s="1036"/>
      <c r="M187" s="581" t="s">
        <v>318</v>
      </c>
      <c r="N187" s="582" t="s">
        <v>99</v>
      </c>
      <c r="O187" s="582" t="s">
        <v>95</v>
      </c>
      <c r="P187" s="582" t="s">
        <v>95</v>
      </c>
      <c r="Q187" s="582" t="s">
        <v>1423</v>
      </c>
    </row>
    <row r="188" spans="1:17" ht="38.25">
      <c r="A188" s="454">
        <v>9</v>
      </c>
      <c r="B188" s="578" t="s">
        <v>1440</v>
      </c>
      <c r="C188" s="578" t="s">
        <v>1441</v>
      </c>
      <c r="D188" s="579" t="s">
        <v>319</v>
      </c>
      <c r="E188" s="580">
        <v>780</v>
      </c>
      <c r="F188" s="1036" t="s">
        <v>1428</v>
      </c>
      <c r="G188" s="1036"/>
      <c r="H188" s="1036"/>
      <c r="I188" s="581" t="s">
        <v>317</v>
      </c>
      <c r="J188" s="581" t="s">
        <v>1431</v>
      </c>
      <c r="K188" s="1036" t="s">
        <v>1428</v>
      </c>
      <c r="L188" s="1036"/>
      <c r="M188" s="581" t="s">
        <v>318</v>
      </c>
      <c r="N188" s="582" t="s">
        <v>99</v>
      </c>
      <c r="O188" s="582" t="s">
        <v>95</v>
      </c>
      <c r="P188" s="582" t="s">
        <v>95</v>
      </c>
      <c r="Q188" s="582" t="s">
        <v>1423</v>
      </c>
    </row>
    <row r="189" spans="1:17" ht="12.75">
      <c r="A189" s="149" t="s">
        <v>423</v>
      </c>
      <c r="B189" s="613" t="s">
        <v>1442</v>
      </c>
      <c r="C189" s="149"/>
      <c r="D189" s="149"/>
      <c r="E189" s="614">
        <f>E190</f>
        <v>0</v>
      </c>
      <c r="F189" s="614">
        <f>F190</f>
        <v>1697</v>
      </c>
      <c r="G189" s="614">
        <f>G190</f>
        <v>1697</v>
      </c>
      <c r="H189" s="615"/>
      <c r="I189" s="615"/>
      <c r="J189" s="615"/>
      <c r="K189" s="615"/>
      <c r="L189" s="615"/>
      <c r="M189" s="615"/>
      <c r="N189" s="616"/>
      <c r="O189" s="616"/>
      <c r="P189" s="616"/>
      <c r="Q189" s="616"/>
    </row>
    <row r="190" spans="1:17" ht="76.5">
      <c r="A190" s="578">
        <v>1</v>
      </c>
      <c r="B190" s="578" t="s">
        <v>1443</v>
      </c>
      <c r="C190" s="578" t="s">
        <v>1444</v>
      </c>
      <c r="D190" s="583" t="s">
        <v>401</v>
      </c>
      <c r="E190" s="578">
        <v>0</v>
      </c>
      <c r="F190" s="584">
        <v>1697</v>
      </c>
      <c r="G190" s="584">
        <f>F190</f>
        <v>1697</v>
      </c>
      <c r="H190" s="578" t="s">
        <v>317</v>
      </c>
      <c r="I190" s="578" t="s">
        <v>317</v>
      </c>
      <c r="J190" s="581" t="s">
        <v>1425</v>
      </c>
      <c r="K190" s="584">
        <v>43000000</v>
      </c>
      <c r="L190" s="584">
        <v>42000000</v>
      </c>
      <c r="M190" s="578" t="s">
        <v>430</v>
      </c>
      <c r="N190" s="578"/>
      <c r="O190" s="578"/>
      <c r="P190" s="578"/>
      <c r="Q190" s="578"/>
    </row>
    <row r="191" spans="1:17" ht="12.75">
      <c r="A191" s="381"/>
      <c r="B191" s="381" t="s">
        <v>985</v>
      </c>
      <c r="C191" s="381"/>
      <c r="D191" s="499"/>
      <c r="E191" s="380">
        <f>E189+E179</f>
        <v>4388</v>
      </c>
      <c r="F191" s="380">
        <f>F189+F179</f>
        <v>2670</v>
      </c>
      <c r="G191" s="380">
        <f>G189+G179</f>
        <v>2670</v>
      </c>
      <c r="H191" s="381"/>
      <c r="I191" s="381"/>
      <c r="J191" s="381"/>
      <c r="K191" s="381"/>
      <c r="L191" s="381"/>
      <c r="M191" s="381"/>
      <c r="N191" s="382"/>
      <c r="O191" s="382"/>
      <c r="P191" s="382"/>
      <c r="Q191" s="382"/>
    </row>
    <row r="192" spans="1:17" ht="12.75">
      <c r="A192" s="381" t="s">
        <v>38</v>
      </c>
      <c r="B192" s="381"/>
      <c r="C192" s="381"/>
      <c r="D192" s="499"/>
      <c r="E192" s="380"/>
      <c r="F192" s="380"/>
      <c r="G192" s="380"/>
      <c r="H192" s="381"/>
      <c r="I192" s="381"/>
      <c r="J192" s="381"/>
      <c r="K192" s="381"/>
      <c r="L192" s="381"/>
      <c r="M192" s="381"/>
      <c r="N192" s="382"/>
      <c r="O192" s="382"/>
      <c r="P192" s="382"/>
      <c r="Q192" s="382"/>
    </row>
    <row r="193" spans="1:17" ht="63.75">
      <c r="A193" s="454">
        <v>1</v>
      </c>
      <c r="B193" s="432" t="s">
        <v>1456</v>
      </c>
      <c r="C193" s="498" t="s">
        <v>433</v>
      </c>
      <c r="D193" s="498" t="s">
        <v>316</v>
      </c>
      <c r="E193" s="433">
        <v>3112</v>
      </c>
      <c r="F193" s="433">
        <v>3333</v>
      </c>
      <c r="G193" s="433">
        <v>3333</v>
      </c>
      <c r="H193" s="434" t="s">
        <v>317</v>
      </c>
      <c r="I193" s="434" t="s">
        <v>317</v>
      </c>
      <c r="J193" s="434"/>
      <c r="K193" s="434"/>
      <c r="L193" s="434"/>
      <c r="M193" s="434" t="s">
        <v>1457</v>
      </c>
      <c r="N193" s="435"/>
      <c r="O193" s="435"/>
      <c r="P193" s="435"/>
      <c r="Q193" s="435"/>
    </row>
    <row r="194" spans="1:17" ht="38.25">
      <c r="A194" s="498">
        <v>2</v>
      </c>
      <c r="B194" s="432" t="s">
        <v>1458</v>
      </c>
      <c r="C194" s="498" t="s">
        <v>1459</v>
      </c>
      <c r="D194" s="498" t="s">
        <v>316</v>
      </c>
      <c r="E194" s="433">
        <v>301</v>
      </c>
      <c r="F194" s="433">
        <v>301</v>
      </c>
      <c r="G194" s="433">
        <v>301</v>
      </c>
      <c r="H194" s="434" t="s">
        <v>317</v>
      </c>
      <c r="I194" s="434" t="s">
        <v>317</v>
      </c>
      <c r="J194" s="434"/>
      <c r="K194" s="434"/>
      <c r="L194" s="434"/>
      <c r="M194" s="434" t="s">
        <v>318</v>
      </c>
      <c r="N194" s="435" t="s">
        <v>99</v>
      </c>
      <c r="O194" s="435" t="s">
        <v>99</v>
      </c>
      <c r="P194" s="435" t="s">
        <v>99</v>
      </c>
      <c r="Q194" s="435"/>
    </row>
    <row r="195" spans="1:17" ht="38.25">
      <c r="A195" s="498">
        <v>3</v>
      </c>
      <c r="B195" s="432" t="s">
        <v>1460</v>
      </c>
      <c r="C195" s="108" t="s">
        <v>434</v>
      </c>
      <c r="D195" s="498" t="s">
        <v>316</v>
      </c>
      <c r="E195" s="433">
        <v>293</v>
      </c>
      <c r="F195" s="433">
        <v>293</v>
      </c>
      <c r="G195" s="433">
        <v>293</v>
      </c>
      <c r="H195" s="434" t="s">
        <v>317</v>
      </c>
      <c r="I195" s="434" t="s">
        <v>317</v>
      </c>
      <c r="J195" s="434"/>
      <c r="K195" s="434"/>
      <c r="L195" s="434"/>
      <c r="M195" s="434" t="s">
        <v>318</v>
      </c>
      <c r="N195" s="435" t="s">
        <v>99</v>
      </c>
      <c r="O195" s="435" t="s">
        <v>99</v>
      </c>
      <c r="P195" s="435" t="s">
        <v>99</v>
      </c>
      <c r="Q195" s="435"/>
    </row>
    <row r="196" spans="1:17" ht="38.25">
      <c r="A196" s="498">
        <v>4</v>
      </c>
      <c r="B196" s="436" t="s">
        <v>1461</v>
      </c>
      <c r="C196" s="108" t="s">
        <v>1462</v>
      </c>
      <c r="D196" s="498" t="s">
        <v>316</v>
      </c>
      <c r="E196" s="433">
        <v>1606</v>
      </c>
      <c r="F196" s="433">
        <v>1606</v>
      </c>
      <c r="G196" s="433">
        <v>1606</v>
      </c>
      <c r="H196" s="434" t="s">
        <v>317</v>
      </c>
      <c r="I196" s="434" t="s">
        <v>317</v>
      </c>
      <c r="J196" s="434"/>
      <c r="K196" s="434"/>
      <c r="L196" s="434"/>
      <c r="M196" s="434" t="s">
        <v>318</v>
      </c>
      <c r="N196" s="435" t="s">
        <v>99</v>
      </c>
      <c r="O196" s="435" t="s">
        <v>99</v>
      </c>
      <c r="P196" s="435" t="s">
        <v>99</v>
      </c>
      <c r="Q196" s="435"/>
    </row>
    <row r="197" spans="1:17" ht="38.25">
      <c r="A197" s="498">
        <v>5</v>
      </c>
      <c r="B197" s="432" t="s">
        <v>1463</v>
      </c>
      <c r="C197" s="108" t="s">
        <v>435</v>
      </c>
      <c r="D197" s="498" t="s">
        <v>316</v>
      </c>
      <c r="E197" s="433">
        <v>395</v>
      </c>
      <c r="F197" s="433"/>
      <c r="G197" s="433"/>
      <c r="H197" s="434"/>
      <c r="I197" s="434"/>
      <c r="J197" s="434"/>
      <c r="K197" s="434"/>
      <c r="L197" s="434"/>
      <c r="M197" s="434" t="s">
        <v>318</v>
      </c>
      <c r="N197" s="435" t="s">
        <v>99</v>
      </c>
      <c r="O197" s="435" t="s">
        <v>99</v>
      </c>
      <c r="P197" s="435" t="s">
        <v>99</v>
      </c>
      <c r="Q197" s="435"/>
    </row>
    <row r="198" spans="1:17" ht="38.25">
      <c r="A198" s="498">
        <v>6</v>
      </c>
      <c r="B198" s="436" t="s">
        <v>1464</v>
      </c>
      <c r="C198" s="108" t="s">
        <v>436</v>
      </c>
      <c r="D198" s="498" t="s">
        <v>316</v>
      </c>
      <c r="E198" s="433">
        <v>281</v>
      </c>
      <c r="F198" s="433">
        <v>281</v>
      </c>
      <c r="G198" s="433">
        <v>281</v>
      </c>
      <c r="H198" s="434" t="s">
        <v>317</v>
      </c>
      <c r="I198" s="434" t="s">
        <v>317</v>
      </c>
      <c r="J198" s="434"/>
      <c r="K198" s="434"/>
      <c r="L198" s="434"/>
      <c r="M198" s="434" t="s">
        <v>318</v>
      </c>
      <c r="N198" s="435" t="s">
        <v>99</v>
      </c>
      <c r="O198" s="435" t="s">
        <v>99</v>
      </c>
      <c r="P198" s="435" t="s">
        <v>99</v>
      </c>
      <c r="Q198" s="435"/>
    </row>
    <row r="199" spans="1:17" ht="63.75">
      <c r="A199" s="498">
        <v>7</v>
      </c>
      <c r="B199" s="432" t="s">
        <v>1465</v>
      </c>
      <c r="C199" s="108" t="s">
        <v>1466</v>
      </c>
      <c r="D199" s="498" t="s">
        <v>316</v>
      </c>
      <c r="E199" s="433">
        <v>302</v>
      </c>
      <c r="F199" s="433">
        <v>302</v>
      </c>
      <c r="G199" s="433">
        <v>302</v>
      </c>
      <c r="H199" s="434" t="s">
        <v>317</v>
      </c>
      <c r="I199" s="434" t="s">
        <v>317</v>
      </c>
      <c r="J199" s="434"/>
      <c r="K199" s="434"/>
      <c r="L199" s="434"/>
      <c r="M199" s="434" t="s">
        <v>318</v>
      </c>
      <c r="N199" s="435" t="s">
        <v>99</v>
      </c>
      <c r="O199" s="435" t="s">
        <v>99</v>
      </c>
      <c r="P199" s="435" t="s">
        <v>99</v>
      </c>
      <c r="Q199" s="435"/>
    </row>
    <row r="200" spans="1:17" ht="38.25">
      <c r="A200" s="454">
        <v>8</v>
      </c>
      <c r="B200" s="432" t="s">
        <v>1467</v>
      </c>
      <c r="C200" s="108" t="s">
        <v>1468</v>
      </c>
      <c r="D200" s="498" t="s">
        <v>316</v>
      </c>
      <c r="E200" s="433">
        <v>567</v>
      </c>
      <c r="F200" s="433">
        <v>567</v>
      </c>
      <c r="G200" s="433">
        <v>567</v>
      </c>
      <c r="H200" s="434" t="s">
        <v>317</v>
      </c>
      <c r="I200" s="434" t="s">
        <v>317</v>
      </c>
      <c r="J200" s="434"/>
      <c r="K200" s="434"/>
      <c r="L200" s="434"/>
      <c r="M200" s="434" t="s">
        <v>318</v>
      </c>
      <c r="N200" s="435" t="s">
        <v>99</v>
      </c>
      <c r="O200" s="435" t="s">
        <v>99</v>
      </c>
      <c r="P200" s="435" t="s">
        <v>99</v>
      </c>
      <c r="Q200" s="435"/>
    </row>
    <row r="201" spans="1:17" ht="38.25">
      <c r="A201" s="454">
        <v>9</v>
      </c>
      <c r="B201" s="432" t="s">
        <v>1469</v>
      </c>
      <c r="C201" s="108" t="s">
        <v>1470</v>
      </c>
      <c r="D201" s="498" t="s">
        <v>320</v>
      </c>
      <c r="E201" s="433">
        <v>1124</v>
      </c>
      <c r="F201" s="433"/>
      <c r="G201" s="433"/>
      <c r="H201" s="434"/>
      <c r="I201" s="434"/>
      <c r="J201" s="434"/>
      <c r="K201" s="434"/>
      <c r="L201" s="434"/>
      <c r="M201" s="434" t="s">
        <v>318</v>
      </c>
      <c r="N201" s="435" t="s">
        <v>99</v>
      </c>
      <c r="O201" s="435"/>
      <c r="P201" s="435"/>
      <c r="Q201" s="435"/>
    </row>
    <row r="202" spans="1:17" ht="38.25">
      <c r="A202" s="454">
        <v>10</v>
      </c>
      <c r="B202" s="432" t="s">
        <v>1471</v>
      </c>
      <c r="C202" s="108" t="s">
        <v>1472</v>
      </c>
      <c r="D202" s="498" t="s">
        <v>320</v>
      </c>
      <c r="E202" s="433">
        <v>1195</v>
      </c>
      <c r="F202" s="433"/>
      <c r="G202" s="433"/>
      <c r="H202" s="434"/>
      <c r="I202" s="434"/>
      <c r="J202" s="434"/>
      <c r="K202" s="434"/>
      <c r="L202" s="434"/>
      <c r="M202" s="434" t="s">
        <v>1457</v>
      </c>
      <c r="N202" s="435" t="s">
        <v>99</v>
      </c>
      <c r="O202" s="435"/>
      <c r="P202" s="435"/>
      <c r="Q202" s="435"/>
    </row>
    <row r="203" spans="1:17" ht="38.25">
      <c r="A203" s="454">
        <v>11</v>
      </c>
      <c r="B203" s="432" t="s">
        <v>1473</v>
      </c>
      <c r="C203" s="108" t="s">
        <v>1474</v>
      </c>
      <c r="D203" s="498" t="s">
        <v>319</v>
      </c>
      <c r="E203" s="433">
        <v>820</v>
      </c>
      <c r="F203" s="433"/>
      <c r="G203" s="433"/>
      <c r="H203" s="434"/>
      <c r="I203" s="434"/>
      <c r="J203" s="434"/>
      <c r="K203" s="434"/>
      <c r="L203" s="434"/>
      <c r="M203" s="434" t="s">
        <v>1457</v>
      </c>
      <c r="N203" s="435" t="s">
        <v>99</v>
      </c>
      <c r="O203" s="435"/>
      <c r="P203" s="435"/>
      <c r="Q203" s="435"/>
    </row>
    <row r="204" spans="1:17" ht="38.25">
      <c r="A204" s="454">
        <v>12</v>
      </c>
      <c r="B204" s="432" t="s">
        <v>1475</v>
      </c>
      <c r="C204" s="108" t="s">
        <v>1476</v>
      </c>
      <c r="D204" s="498" t="s">
        <v>319</v>
      </c>
      <c r="E204" s="433">
        <v>1537</v>
      </c>
      <c r="F204" s="433"/>
      <c r="G204" s="433"/>
      <c r="H204" s="434"/>
      <c r="I204" s="434"/>
      <c r="J204" s="434"/>
      <c r="K204" s="434"/>
      <c r="L204" s="434"/>
      <c r="M204" s="434" t="s">
        <v>1457</v>
      </c>
      <c r="N204" s="435" t="s">
        <v>99</v>
      </c>
      <c r="O204" s="435"/>
      <c r="P204" s="435"/>
      <c r="Q204" s="435"/>
    </row>
    <row r="205" spans="1:17" ht="51">
      <c r="A205" s="454">
        <v>13</v>
      </c>
      <c r="B205" s="432" t="s">
        <v>1477</v>
      </c>
      <c r="C205" s="108" t="s">
        <v>1478</v>
      </c>
      <c r="D205" s="498" t="s">
        <v>319</v>
      </c>
      <c r="E205" s="433">
        <v>1185</v>
      </c>
      <c r="F205" s="433"/>
      <c r="G205" s="433"/>
      <c r="H205" s="434"/>
      <c r="I205" s="434"/>
      <c r="J205" s="434"/>
      <c r="K205" s="434"/>
      <c r="L205" s="434"/>
      <c r="M205" s="434" t="s">
        <v>1457</v>
      </c>
      <c r="N205" s="435" t="s">
        <v>99</v>
      </c>
      <c r="O205" s="435"/>
      <c r="P205" s="435"/>
      <c r="Q205" s="435"/>
    </row>
    <row r="206" spans="1:17" ht="38.25">
      <c r="A206" s="454">
        <v>14</v>
      </c>
      <c r="B206" s="432" t="s">
        <v>1479</v>
      </c>
      <c r="C206" s="108" t="s">
        <v>1480</v>
      </c>
      <c r="D206" s="498" t="s">
        <v>319</v>
      </c>
      <c r="E206" s="433">
        <v>400</v>
      </c>
      <c r="F206" s="433"/>
      <c r="G206" s="433"/>
      <c r="H206" s="434"/>
      <c r="I206" s="434"/>
      <c r="J206" s="434"/>
      <c r="K206" s="434"/>
      <c r="L206" s="434"/>
      <c r="M206" s="434" t="s">
        <v>1457</v>
      </c>
      <c r="N206" s="435" t="s">
        <v>99</v>
      </c>
      <c r="O206" s="435"/>
      <c r="P206" s="435"/>
      <c r="Q206" s="435"/>
    </row>
    <row r="207" spans="1:17" ht="20.25" customHeight="1">
      <c r="A207" s="381"/>
      <c r="B207" s="381" t="s">
        <v>985</v>
      </c>
      <c r="C207" s="381"/>
      <c r="D207" s="499"/>
      <c r="E207" s="380">
        <f>SUM(E193:E206)</f>
        <v>13118</v>
      </c>
      <c r="F207" s="380">
        <f>SUM(F193:F200)</f>
        <v>6683</v>
      </c>
      <c r="G207" s="380">
        <f>SUM(G193:G200)</f>
        <v>6683</v>
      </c>
      <c r="H207" s="381"/>
      <c r="I207" s="381"/>
      <c r="J207" s="381"/>
      <c r="K207" s="381"/>
      <c r="L207" s="381"/>
      <c r="M207" s="381"/>
      <c r="N207" s="382"/>
      <c r="O207" s="382"/>
      <c r="P207" s="382"/>
      <c r="Q207" s="382"/>
    </row>
    <row r="208" spans="1:17" ht="12.75">
      <c r="A208" s="55" t="s">
        <v>438</v>
      </c>
      <c r="B208" s="53"/>
      <c r="C208" s="53"/>
      <c r="D208" s="53"/>
      <c r="E208" s="54"/>
      <c r="F208" s="53">
        <f>SUM(F209:F211)</f>
        <v>0</v>
      </c>
      <c r="G208" s="53">
        <f>SUM(G209:G211)</f>
        <v>0</v>
      </c>
      <c r="H208" s="53"/>
      <c r="I208" s="53"/>
      <c r="J208" s="53"/>
      <c r="K208" s="53"/>
      <c r="L208" s="53"/>
      <c r="M208" s="53"/>
      <c r="N208" s="53"/>
      <c r="O208" s="53"/>
      <c r="P208" s="53"/>
      <c r="Q208" s="53"/>
    </row>
    <row r="209" spans="1:17" ht="25.5">
      <c r="A209" s="404">
        <v>1</v>
      </c>
      <c r="B209" s="569" t="s">
        <v>1535</v>
      </c>
      <c r="C209" s="570" t="s">
        <v>1536</v>
      </c>
      <c r="D209" s="404" t="s">
        <v>319</v>
      </c>
      <c r="E209" s="404">
        <v>4.839</v>
      </c>
      <c r="F209" s="404"/>
      <c r="G209" s="404"/>
      <c r="H209" s="404" t="s">
        <v>437</v>
      </c>
      <c r="I209" s="404" t="s">
        <v>437</v>
      </c>
      <c r="J209" s="404"/>
      <c r="K209" s="570"/>
      <c r="L209" s="570"/>
      <c r="M209" s="404"/>
      <c r="N209" s="404"/>
      <c r="O209" s="404"/>
      <c r="P209" s="404"/>
      <c r="Q209" s="404"/>
    </row>
    <row r="210" spans="1:17" ht="25.5">
      <c r="A210" s="404">
        <v>2</v>
      </c>
      <c r="B210" s="569" t="s">
        <v>1537</v>
      </c>
      <c r="C210" s="570" t="s">
        <v>1538</v>
      </c>
      <c r="D210" s="404" t="s">
        <v>319</v>
      </c>
      <c r="E210" s="404">
        <v>1.203</v>
      </c>
      <c r="F210" s="404"/>
      <c r="G210" s="404"/>
      <c r="H210" s="404" t="s">
        <v>437</v>
      </c>
      <c r="I210" s="404" t="s">
        <v>437</v>
      </c>
      <c r="J210" s="404"/>
      <c r="K210" s="570"/>
      <c r="L210" s="570"/>
      <c r="M210" s="404"/>
      <c r="N210" s="404"/>
      <c r="O210" s="404"/>
      <c r="P210" s="404"/>
      <c r="Q210" s="404"/>
    </row>
    <row r="211" spans="1:17" ht="25.5">
      <c r="A211" s="404">
        <v>3</v>
      </c>
      <c r="B211" s="569" t="s">
        <v>1539</v>
      </c>
      <c r="C211" s="570" t="s">
        <v>1540</v>
      </c>
      <c r="D211" s="404" t="s">
        <v>319</v>
      </c>
      <c r="E211" s="404">
        <v>2.6</v>
      </c>
      <c r="F211" s="404"/>
      <c r="G211" s="404"/>
      <c r="H211" s="404" t="s">
        <v>437</v>
      </c>
      <c r="I211" s="404" t="s">
        <v>437</v>
      </c>
      <c r="J211" s="404"/>
      <c r="K211" s="570"/>
      <c r="L211" s="570"/>
      <c r="M211" s="404"/>
      <c r="N211" s="404"/>
      <c r="O211" s="404"/>
      <c r="P211" s="404"/>
      <c r="Q211" s="404"/>
    </row>
    <row r="212" spans="1:17" ht="25.5">
      <c r="A212" s="404">
        <v>4</v>
      </c>
      <c r="B212" s="569" t="s">
        <v>440</v>
      </c>
      <c r="C212" s="570" t="s">
        <v>441</v>
      </c>
      <c r="D212" s="404" t="s">
        <v>401</v>
      </c>
      <c r="E212" s="404">
        <v>554</v>
      </c>
      <c r="F212" s="404">
        <v>554</v>
      </c>
      <c r="G212" s="404">
        <v>554</v>
      </c>
      <c r="H212" s="404" t="s">
        <v>437</v>
      </c>
      <c r="I212" s="404" t="s">
        <v>437</v>
      </c>
      <c r="J212" s="404" t="s">
        <v>442</v>
      </c>
      <c r="K212" s="570" t="s">
        <v>443</v>
      </c>
      <c r="L212" s="570" t="s">
        <v>444</v>
      </c>
      <c r="M212" s="404" t="s">
        <v>439</v>
      </c>
      <c r="N212" s="404"/>
      <c r="O212" s="404"/>
      <c r="P212" s="404"/>
      <c r="Q212" s="404" t="s">
        <v>576</v>
      </c>
    </row>
    <row r="213" spans="1:17" ht="25.5">
      <c r="A213" s="404">
        <v>5</v>
      </c>
      <c r="B213" s="569" t="s">
        <v>1541</v>
      </c>
      <c r="C213" s="570" t="s">
        <v>1536</v>
      </c>
      <c r="D213" s="404" t="s">
        <v>401</v>
      </c>
      <c r="E213" s="404">
        <v>1.313</v>
      </c>
      <c r="F213" s="404">
        <v>1.313</v>
      </c>
      <c r="G213" s="404">
        <v>1.313</v>
      </c>
      <c r="H213" s="404" t="s">
        <v>437</v>
      </c>
      <c r="I213" s="404" t="s">
        <v>437</v>
      </c>
      <c r="J213" s="404">
        <v>13</v>
      </c>
      <c r="K213" s="570">
        <v>550</v>
      </c>
      <c r="L213" s="570">
        <v>100</v>
      </c>
      <c r="M213" s="404" t="s">
        <v>439</v>
      </c>
      <c r="N213" s="404"/>
      <c r="O213" s="404"/>
      <c r="P213" s="404"/>
      <c r="Q213" s="404" t="s">
        <v>576</v>
      </c>
    </row>
    <row r="214" spans="1:17" ht="12.75">
      <c r="A214" s="576"/>
      <c r="B214" s="575" t="s">
        <v>1129</v>
      </c>
      <c r="C214" s="575"/>
      <c r="D214" s="609"/>
      <c r="E214" s="576">
        <v>10.509</v>
      </c>
      <c r="F214" s="576">
        <v>1.867</v>
      </c>
      <c r="G214" s="576">
        <v>1.867</v>
      </c>
      <c r="H214" s="576"/>
      <c r="I214" s="576"/>
      <c r="J214" s="576"/>
      <c r="K214" s="617"/>
      <c r="L214" s="617"/>
      <c r="M214" s="576"/>
      <c r="N214" s="576"/>
      <c r="O214" s="576"/>
      <c r="P214" s="576"/>
      <c r="Q214" s="576"/>
    </row>
    <row r="215" spans="1:17" ht="12.75">
      <c r="A215" s="149" t="s">
        <v>32</v>
      </c>
      <c r="B215" s="94"/>
      <c r="C215" s="585"/>
      <c r="D215" s="585"/>
      <c r="E215" s="585"/>
      <c r="F215" s="585"/>
      <c r="G215" s="586"/>
      <c r="H215" s="585"/>
      <c r="I215" s="585"/>
      <c r="J215" s="585"/>
      <c r="K215" s="585"/>
      <c r="L215" s="585"/>
      <c r="M215" s="585"/>
      <c r="N215" s="585"/>
      <c r="O215" s="585"/>
      <c r="P215" s="585"/>
      <c r="Q215" s="94"/>
    </row>
    <row r="216" spans="1:17" ht="12.75" customHeight="1">
      <c r="A216" s="570"/>
      <c r="B216" s="606" t="s">
        <v>320</v>
      </c>
      <c r="C216" s="572">
        <v>1500</v>
      </c>
      <c r="D216" s="606" t="s">
        <v>403</v>
      </c>
      <c r="E216" s="606"/>
      <c r="F216" s="606" t="s">
        <v>403</v>
      </c>
      <c r="G216" s="606" t="s">
        <v>403</v>
      </c>
      <c r="H216" s="398"/>
      <c r="I216" s="398"/>
      <c r="J216" s="398"/>
      <c r="K216" s="606" t="s">
        <v>318</v>
      </c>
      <c r="L216" s="399"/>
      <c r="M216" s="399"/>
      <c r="N216" s="399"/>
      <c r="O216" s="1044" t="s">
        <v>1232</v>
      </c>
      <c r="P216" s="585"/>
      <c r="Q216" s="94"/>
    </row>
    <row r="217" spans="1:17" ht="12.75">
      <c r="A217" s="570"/>
      <c r="B217" s="897" t="s">
        <v>1233</v>
      </c>
      <c r="C217" s="573">
        <v>1696</v>
      </c>
      <c r="D217" s="574">
        <f>284+73</f>
        <v>357</v>
      </c>
      <c r="E217" s="574">
        <v>864</v>
      </c>
      <c r="F217" s="897" t="s">
        <v>432</v>
      </c>
      <c r="G217" s="897" t="s">
        <v>432</v>
      </c>
      <c r="H217" s="398"/>
      <c r="I217" s="398"/>
      <c r="J217" s="398"/>
      <c r="K217" s="606" t="s">
        <v>318</v>
      </c>
      <c r="L217" s="602" t="s">
        <v>99</v>
      </c>
      <c r="M217" s="602" t="s">
        <v>99</v>
      </c>
      <c r="N217" s="602" t="s">
        <v>99</v>
      </c>
      <c r="O217" s="1045"/>
      <c r="P217" s="585"/>
      <c r="Q217" s="94"/>
    </row>
    <row r="218" spans="1:17" ht="51">
      <c r="A218" s="570" t="s">
        <v>426</v>
      </c>
      <c r="B218" s="897" t="s">
        <v>316</v>
      </c>
      <c r="C218" s="573">
        <v>1167</v>
      </c>
      <c r="D218" s="897">
        <v>617</v>
      </c>
      <c r="E218" s="897">
        <v>200</v>
      </c>
      <c r="F218" s="897" t="s">
        <v>432</v>
      </c>
      <c r="G218" s="897" t="s">
        <v>317</v>
      </c>
      <c r="H218" s="398"/>
      <c r="I218" s="398"/>
      <c r="J218" s="398"/>
      <c r="K218" s="897" t="s">
        <v>556</v>
      </c>
      <c r="L218" s="399"/>
      <c r="M218" s="399"/>
      <c r="N218" s="399"/>
      <c r="O218" s="1045"/>
      <c r="P218" s="585"/>
      <c r="Q218" s="94"/>
    </row>
    <row r="219" spans="1:17" ht="25.5">
      <c r="A219" s="570" t="s">
        <v>427</v>
      </c>
      <c r="B219" s="897" t="s">
        <v>316</v>
      </c>
      <c r="C219" s="897">
        <v>526</v>
      </c>
      <c r="D219" s="897">
        <v>458</v>
      </c>
      <c r="E219" s="897"/>
      <c r="F219" s="897" t="s">
        <v>317</v>
      </c>
      <c r="G219" s="897" t="s">
        <v>317</v>
      </c>
      <c r="H219" s="398"/>
      <c r="I219" s="398"/>
      <c r="J219" s="398"/>
      <c r="K219" s="897" t="s">
        <v>430</v>
      </c>
      <c r="L219" s="399"/>
      <c r="M219" s="399"/>
      <c r="N219" s="399"/>
      <c r="O219" s="1045"/>
      <c r="P219" s="895"/>
      <c r="Q219" s="53"/>
    </row>
    <row r="220" spans="1:17" ht="25.5">
      <c r="A220" s="570" t="s">
        <v>557</v>
      </c>
      <c r="B220" s="897" t="s">
        <v>316</v>
      </c>
      <c r="C220" s="606">
        <v>254</v>
      </c>
      <c r="D220" s="606">
        <v>254</v>
      </c>
      <c r="E220" s="606"/>
      <c r="F220" s="897" t="s">
        <v>2126</v>
      </c>
      <c r="G220" s="897" t="s">
        <v>2126</v>
      </c>
      <c r="H220" s="398"/>
      <c r="I220" s="398"/>
      <c r="J220" s="398"/>
      <c r="K220" s="606" t="s">
        <v>318</v>
      </c>
      <c r="L220" s="602" t="s">
        <v>99</v>
      </c>
      <c r="M220" s="602" t="s">
        <v>99</v>
      </c>
      <c r="N220" s="602" t="s">
        <v>99</v>
      </c>
      <c r="O220" s="1045"/>
      <c r="P220" s="585"/>
      <c r="Q220" s="94"/>
    </row>
    <row r="221" spans="1:17" ht="51">
      <c r="A221" s="570" t="s">
        <v>558</v>
      </c>
      <c r="B221" s="897" t="s">
        <v>319</v>
      </c>
      <c r="C221" s="573">
        <v>1700</v>
      </c>
      <c r="D221" s="897"/>
      <c r="E221" s="897"/>
      <c r="F221" s="897"/>
      <c r="G221" s="897"/>
      <c r="H221" s="398"/>
      <c r="I221" s="398"/>
      <c r="J221" s="398"/>
      <c r="K221" s="897" t="s">
        <v>556</v>
      </c>
      <c r="L221" s="399"/>
      <c r="M221" s="399"/>
      <c r="N221" s="399"/>
      <c r="O221" s="1045"/>
      <c r="P221" s="585"/>
      <c r="Q221" s="94"/>
    </row>
    <row r="222" spans="1:17" ht="51">
      <c r="A222" s="570" t="s">
        <v>428</v>
      </c>
      <c r="B222" s="897" t="s">
        <v>319</v>
      </c>
      <c r="C222" s="897">
        <v>550</v>
      </c>
      <c r="D222" s="897"/>
      <c r="E222" s="897"/>
      <c r="F222" s="897"/>
      <c r="G222" s="897"/>
      <c r="H222" s="398"/>
      <c r="I222" s="398"/>
      <c r="J222" s="398"/>
      <c r="K222" s="897" t="s">
        <v>556</v>
      </c>
      <c r="L222" s="399"/>
      <c r="M222" s="399"/>
      <c r="N222" s="399"/>
      <c r="O222" s="1045"/>
      <c r="P222" s="585"/>
      <c r="Q222" s="94"/>
    </row>
    <row r="223" spans="1:17" ht="25.5">
      <c r="A223" s="570" t="s">
        <v>559</v>
      </c>
      <c r="B223" s="897" t="s">
        <v>319</v>
      </c>
      <c r="C223" s="897">
        <v>519</v>
      </c>
      <c r="D223" s="897"/>
      <c r="E223" s="897"/>
      <c r="F223" s="897"/>
      <c r="G223" s="897"/>
      <c r="H223" s="398"/>
      <c r="I223" s="398"/>
      <c r="J223" s="398"/>
      <c r="K223" s="897" t="s">
        <v>430</v>
      </c>
      <c r="L223" s="399"/>
      <c r="M223" s="399"/>
      <c r="N223" s="399"/>
      <c r="O223" s="1045"/>
      <c r="P223" s="585"/>
      <c r="Q223" s="94"/>
    </row>
    <row r="224" spans="1:17" ht="25.5">
      <c r="A224" s="570" t="s">
        <v>429</v>
      </c>
      <c r="B224" s="897" t="s">
        <v>319</v>
      </c>
      <c r="C224" s="897">
        <v>409</v>
      </c>
      <c r="D224" s="897"/>
      <c r="E224" s="897">
        <v>391</v>
      </c>
      <c r="F224" s="897" t="s">
        <v>2126</v>
      </c>
      <c r="G224" s="897" t="s">
        <v>2126</v>
      </c>
      <c r="H224" s="381"/>
      <c r="I224" s="381"/>
      <c r="J224" s="381"/>
      <c r="K224" s="897" t="s">
        <v>430</v>
      </c>
      <c r="L224" s="382"/>
      <c r="M224" s="382"/>
      <c r="N224" s="382"/>
      <c r="O224" s="1045"/>
      <c r="P224" s="585"/>
      <c r="Q224" s="94"/>
    </row>
    <row r="225" spans="1:17" ht="51">
      <c r="A225" s="570" t="s">
        <v>560</v>
      </c>
      <c r="B225" s="897" t="s">
        <v>320</v>
      </c>
      <c r="C225" s="573">
        <v>4000</v>
      </c>
      <c r="D225" s="897"/>
      <c r="E225" s="897"/>
      <c r="F225" s="897"/>
      <c r="G225" s="897"/>
      <c r="H225" s="381"/>
      <c r="I225" s="381"/>
      <c r="J225" s="381"/>
      <c r="K225" s="897" t="s">
        <v>556</v>
      </c>
      <c r="L225" s="382"/>
      <c r="M225" s="382"/>
      <c r="N225" s="382"/>
      <c r="O225" s="1046"/>
      <c r="P225" s="585"/>
      <c r="Q225" s="94"/>
    </row>
    <row r="226" spans="1:17" ht="12.75">
      <c r="A226" s="575"/>
      <c r="B226" s="576"/>
      <c r="C226" s="577">
        <f>SUM(C216:C225)</f>
        <v>12321</v>
      </c>
      <c r="D226" s="577">
        <f>SUM(D216:D225)</f>
        <v>1686</v>
      </c>
      <c r="E226" s="577">
        <f>SUM(E216:E225)</f>
        <v>1455</v>
      </c>
      <c r="F226" s="576"/>
      <c r="G226" s="576"/>
      <c r="H226" s="400"/>
      <c r="I226" s="400"/>
      <c r="J226" s="400"/>
      <c r="K226" s="400"/>
      <c r="L226" s="401"/>
      <c r="M226" s="401"/>
      <c r="N226" s="401"/>
      <c r="O226" s="402"/>
      <c r="P226" s="585"/>
      <c r="Q226" s="94"/>
    </row>
    <row r="227" spans="1:17" ht="12.75">
      <c r="A227" s="55" t="s">
        <v>502</v>
      </c>
      <c r="B227" s="53"/>
      <c r="C227" s="53"/>
      <c r="D227" s="53"/>
      <c r="E227" s="620"/>
      <c r="F227" s="621"/>
      <c r="G227" s="53"/>
      <c r="H227" s="53"/>
      <c r="I227" s="53"/>
      <c r="J227" s="53"/>
      <c r="K227" s="53"/>
      <c r="L227" s="53"/>
      <c r="M227" s="53"/>
      <c r="N227" s="53"/>
      <c r="O227" s="53"/>
      <c r="P227" s="53"/>
      <c r="Q227" s="53"/>
    </row>
    <row r="228" spans="1:17" ht="38.25">
      <c r="A228" s="454">
        <v>1</v>
      </c>
      <c r="B228" s="570" t="s">
        <v>1712</v>
      </c>
      <c r="C228" s="570" t="s">
        <v>1717</v>
      </c>
      <c r="D228" s="404" t="s">
        <v>401</v>
      </c>
      <c r="E228" s="404">
        <v>180</v>
      </c>
      <c r="F228" s="404">
        <v>178</v>
      </c>
      <c r="G228" s="404">
        <v>178</v>
      </c>
      <c r="H228" s="404" t="s">
        <v>1718</v>
      </c>
      <c r="I228" s="404" t="s">
        <v>317</v>
      </c>
      <c r="J228" s="404" t="s">
        <v>1719</v>
      </c>
      <c r="K228" s="570">
        <v>7</v>
      </c>
      <c r="L228" s="570">
        <v>6</v>
      </c>
      <c r="M228" s="404" t="s">
        <v>318</v>
      </c>
      <c r="N228" s="404" t="s">
        <v>99</v>
      </c>
      <c r="O228" s="404" t="s">
        <v>99</v>
      </c>
      <c r="P228" s="404" t="s">
        <v>99</v>
      </c>
      <c r="Q228" s="404" t="s">
        <v>1750</v>
      </c>
    </row>
    <row r="229" spans="1:17" ht="38.25">
      <c r="A229" s="454">
        <v>2</v>
      </c>
      <c r="B229" s="570" t="s">
        <v>1713</v>
      </c>
      <c r="C229" s="570" t="s">
        <v>1717</v>
      </c>
      <c r="D229" s="404" t="s">
        <v>401</v>
      </c>
      <c r="E229" s="404">
        <v>170</v>
      </c>
      <c r="F229" s="404">
        <v>197</v>
      </c>
      <c r="G229" s="404">
        <v>197</v>
      </c>
      <c r="H229" s="404" t="s">
        <v>1718</v>
      </c>
      <c r="I229" s="404" t="s">
        <v>317</v>
      </c>
      <c r="J229" s="404" t="s">
        <v>1719</v>
      </c>
      <c r="K229" s="570">
        <v>7</v>
      </c>
      <c r="L229" s="570">
        <v>6</v>
      </c>
      <c r="M229" s="404" t="s">
        <v>318</v>
      </c>
      <c r="N229" s="404" t="s">
        <v>99</v>
      </c>
      <c r="O229" s="404" t="s">
        <v>99</v>
      </c>
      <c r="P229" s="404" t="s">
        <v>99</v>
      </c>
      <c r="Q229" s="404" t="s">
        <v>1750</v>
      </c>
    </row>
    <row r="230" spans="1:17" ht="25.5">
      <c r="A230" s="454">
        <v>3</v>
      </c>
      <c r="B230" s="570" t="s">
        <v>1714</v>
      </c>
      <c r="C230" s="570" t="s">
        <v>1720</v>
      </c>
      <c r="D230" s="404" t="s">
        <v>401</v>
      </c>
      <c r="E230" s="404">
        <v>1.6</v>
      </c>
      <c r="F230" s="404">
        <v>1.6</v>
      </c>
      <c r="G230" s="404">
        <v>1.6</v>
      </c>
      <c r="H230" s="404" t="s">
        <v>1718</v>
      </c>
      <c r="I230" s="404" t="s">
        <v>317</v>
      </c>
      <c r="J230" s="404" t="s">
        <v>1719</v>
      </c>
      <c r="K230" s="570">
        <v>7</v>
      </c>
      <c r="L230" s="570">
        <v>6</v>
      </c>
      <c r="M230" s="404" t="s">
        <v>318</v>
      </c>
      <c r="N230" s="404" t="s">
        <v>99</v>
      </c>
      <c r="O230" s="404" t="s">
        <v>99</v>
      </c>
      <c r="P230" s="404" t="s">
        <v>99</v>
      </c>
      <c r="Q230" s="404" t="s">
        <v>1750</v>
      </c>
    </row>
    <row r="231" spans="1:17" ht="38.25">
      <c r="A231" s="454">
        <v>4</v>
      </c>
      <c r="B231" s="570" t="s">
        <v>1715</v>
      </c>
      <c r="C231" s="570" t="s">
        <v>1721</v>
      </c>
      <c r="D231" s="404" t="s">
        <v>401</v>
      </c>
      <c r="E231" s="404">
        <v>283</v>
      </c>
      <c r="F231" s="404">
        <v>258</v>
      </c>
      <c r="G231" s="404">
        <v>258</v>
      </c>
      <c r="H231" s="404" t="s">
        <v>1718</v>
      </c>
      <c r="I231" s="404" t="s">
        <v>317</v>
      </c>
      <c r="J231" s="404" t="s">
        <v>1719</v>
      </c>
      <c r="K231" s="570">
        <v>7</v>
      </c>
      <c r="L231" s="570">
        <v>6</v>
      </c>
      <c r="M231" s="404" t="s">
        <v>318</v>
      </c>
      <c r="N231" s="404" t="s">
        <v>99</v>
      </c>
      <c r="O231" s="404" t="s">
        <v>99</v>
      </c>
      <c r="P231" s="404" t="s">
        <v>99</v>
      </c>
      <c r="Q231" s="404" t="s">
        <v>1750</v>
      </c>
    </row>
    <row r="232" spans="1:17" ht="38.25">
      <c r="A232" s="454">
        <v>5</v>
      </c>
      <c r="B232" s="570" t="s">
        <v>1716</v>
      </c>
      <c r="C232" s="570" t="s">
        <v>1723</v>
      </c>
      <c r="D232" s="404" t="s">
        <v>401</v>
      </c>
      <c r="E232" s="404">
        <v>408</v>
      </c>
      <c r="F232" s="404">
        <v>295</v>
      </c>
      <c r="G232" s="404">
        <v>295</v>
      </c>
      <c r="H232" s="404" t="s">
        <v>1718</v>
      </c>
      <c r="I232" s="404" t="s">
        <v>317</v>
      </c>
      <c r="J232" s="404" t="s">
        <v>1719</v>
      </c>
      <c r="K232" s="570">
        <v>7</v>
      </c>
      <c r="L232" s="570">
        <v>6</v>
      </c>
      <c r="M232" s="404" t="s">
        <v>318</v>
      </c>
      <c r="N232" s="404" t="s">
        <v>99</v>
      </c>
      <c r="O232" s="404" t="s">
        <v>99</v>
      </c>
      <c r="P232" s="404" t="s">
        <v>99</v>
      </c>
      <c r="Q232" s="404" t="s">
        <v>1750</v>
      </c>
    </row>
    <row r="233" spans="1:17" ht="12.75">
      <c r="A233" s="454">
        <v>6</v>
      </c>
      <c r="B233" s="617" t="s">
        <v>1129</v>
      </c>
      <c r="C233" s="617"/>
      <c r="D233" s="576"/>
      <c r="E233" s="576">
        <v>2.641</v>
      </c>
      <c r="F233" s="576">
        <v>2.706</v>
      </c>
      <c r="G233" s="576">
        <v>2.706</v>
      </c>
      <c r="H233" s="576"/>
      <c r="I233" s="576"/>
      <c r="J233" s="576"/>
      <c r="K233" s="617"/>
      <c r="L233" s="617"/>
      <c r="M233" s="576"/>
      <c r="N233" s="576"/>
      <c r="O233" s="576"/>
      <c r="P233" s="576"/>
      <c r="Q233" s="53"/>
    </row>
    <row r="234" spans="1:17" ht="12.75">
      <c r="A234" s="149" t="s">
        <v>294</v>
      </c>
      <c r="B234" s="617"/>
      <c r="C234" s="617"/>
      <c r="D234" s="576"/>
      <c r="E234" s="576"/>
      <c r="F234" s="576"/>
      <c r="G234" s="576"/>
      <c r="H234" s="576"/>
      <c r="I234" s="576"/>
      <c r="J234" s="576"/>
      <c r="K234" s="617"/>
      <c r="L234" s="617"/>
      <c r="M234" s="576"/>
      <c r="N234" s="576"/>
      <c r="O234" s="576"/>
      <c r="P234" s="576"/>
      <c r="Q234" s="53"/>
    </row>
    <row r="235" spans="1:17" ht="13.5">
      <c r="A235" s="454">
        <v>1</v>
      </c>
      <c r="B235" s="587" t="s">
        <v>1751</v>
      </c>
      <c r="C235" s="588">
        <f>E236+E250+E333</f>
        <v>8821</v>
      </c>
      <c r="D235" s="589"/>
      <c r="E235" s="465">
        <f>E236+E250+E333</f>
        <v>182103.16</v>
      </c>
      <c r="F235" s="465">
        <f>F236+F250+F333</f>
        <v>2197</v>
      </c>
      <c r="G235" s="465">
        <f>G236+G250+G333</f>
        <v>2197</v>
      </c>
      <c r="H235" s="466" t="s">
        <v>287</v>
      </c>
      <c r="I235" s="466" t="s">
        <v>287</v>
      </c>
      <c r="J235" s="466" t="s">
        <v>287</v>
      </c>
      <c r="K235" s="466" t="s">
        <v>287</v>
      </c>
      <c r="L235" s="466" t="s">
        <v>287</v>
      </c>
      <c r="M235" s="466" t="s">
        <v>287</v>
      </c>
      <c r="N235" s="466"/>
      <c r="O235" s="466"/>
      <c r="P235" s="466"/>
      <c r="Q235" s="589"/>
    </row>
    <row r="236" spans="1:17" ht="12.75">
      <c r="A236" s="454">
        <v>2</v>
      </c>
      <c r="B236" s="590" t="s">
        <v>1752</v>
      </c>
      <c r="C236" s="589"/>
      <c r="D236" s="589"/>
      <c r="E236" s="465">
        <f>SUM(E237:E249)</f>
        <v>5099</v>
      </c>
      <c r="F236" s="465">
        <f>SUM(F237:F249)</f>
        <v>1566</v>
      </c>
      <c r="G236" s="465">
        <f>SUM(G237:G249)</f>
        <v>1566</v>
      </c>
      <c r="H236" s="464">
        <v>0</v>
      </c>
      <c r="I236" s="464">
        <v>0</v>
      </c>
      <c r="J236" s="464">
        <v>0</v>
      </c>
      <c r="K236" s="464">
        <v>0</v>
      </c>
      <c r="L236" s="464">
        <v>0</v>
      </c>
      <c r="M236" s="464">
        <v>0</v>
      </c>
      <c r="N236" s="464"/>
      <c r="O236" s="464"/>
      <c r="P236" s="464"/>
      <c r="Q236" s="589"/>
    </row>
    <row r="237" spans="1:17" ht="140.25">
      <c r="A237" s="53">
        <v>9</v>
      </c>
      <c r="B237" s="476" t="s">
        <v>456</v>
      </c>
      <c r="C237" s="467" t="s">
        <v>457</v>
      </c>
      <c r="D237" s="467" t="s">
        <v>401</v>
      </c>
      <c r="E237" s="467">
        <v>390</v>
      </c>
      <c r="F237" s="467">
        <v>357</v>
      </c>
      <c r="G237" s="467">
        <v>357</v>
      </c>
      <c r="H237" s="467" t="s">
        <v>458</v>
      </c>
      <c r="I237" s="467" t="s">
        <v>458</v>
      </c>
      <c r="J237" s="467">
        <v>25</v>
      </c>
      <c r="K237" s="467">
        <v>130</v>
      </c>
      <c r="L237" s="467">
        <v>84</v>
      </c>
      <c r="M237" s="467" t="s">
        <v>459</v>
      </c>
      <c r="N237" s="467"/>
      <c r="O237" s="467"/>
      <c r="P237" s="467"/>
      <c r="Q237" s="467" t="s">
        <v>500</v>
      </c>
    </row>
    <row r="238" spans="1:17" ht="38.25">
      <c r="A238" s="454">
        <v>10</v>
      </c>
      <c r="B238" s="476" t="s">
        <v>460</v>
      </c>
      <c r="C238" s="467" t="s">
        <v>461</v>
      </c>
      <c r="D238" s="468">
        <v>0</v>
      </c>
      <c r="E238" s="468">
        <v>0</v>
      </c>
      <c r="F238" s="469" t="s">
        <v>287</v>
      </c>
      <c r="G238" s="469" t="s">
        <v>287</v>
      </c>
      <c r="H238" s="469" t="s">
        <v>287</v>
      </c>
      <c r="I238" s="469" t="s">
        <v>287</v>
      </c>
      <c r="J238" s="469" t="s">
        <v>287</v>
      </c>
      <c r="K238" s="469" t="s">
        <v>287</v>
      </c>
      <c r="L238" s="469" t="s">
        <v>287</v>
      </c>
      <c r="M238" s="469" t="s">
        <v>287</v>
      </c>
      <c r="N238" s="469"/>
      <c r="O238" s="469"/>
      <c r="P238" s="469"/>
      <c r="Q238" s="469"/>
    </row>
    <row r="239" spans="1:17" ht="38.25">
      <c r="A239" s="454">
        <v>11</v>
      </c>
      <c r="B239" s="476" t="s">
        <v>462</v>
      </c>
      <c r="C239" s="467" t="s">
        <v>463</v>
      </c>
      <c r="D239" s="468">
        <v>0</v>
      </c>
      <c r="E239" s="468">
        <v>0</v>
      </c>
      <c r="F239" s="469" t="s">
        <v>287</v>
      </c>
      <c r="G239" s="469" t="s">
        <v>287</v>
      </c>
      <c r="H239" s="469" t="s">
        <v>287</v>
      </c>
      <c r="I239" s="469" t="s">
        <v>287</v>
      </c>
      <c r="J239" s="469" t="s">
        <v>287</v>
      </c>
      <c r="K239" s="469" t="s">
        <v>287</v>
      </c>
      <c r="L239" s="469" t="s">
        <v>287</v>
      </c>
      <c r="M239" s="469" t="s">
        <v>287</v>
      </c>
      <c r="N239" s="469"/>
      <c r="O239" s="469"/>
      <c r="P239" s="469"/>
      <c r="Q239" s="469"/>
    </row>
    <row r="240" spans="1:17" ht="140.25">
      <c r="A240" s="454">
        <v>12</v>
      </c>
      <c r="B240" s="476" t="s">
        <v>464</v>
      </c>
      <c r="C240" s="467" t="s">
        <v>465</v>
      </c>
      <c r="D240" s="467" t="s">
        <v>320</v>
      </c>
      <c r="E240" s="467">
        <v>500</v>
      </c>
      <c r="F240" s="469" t="s">
        <v>287</v>
      </c>
      <c r="G240" s="469" t="s">
        <v>287</v>
      </c>
      <c r="H240" s="469" t="s">
        <v>287</v>
      </c>
      <c r="I240" s="469" t="s">
        <v>287</v>
      </c>
      <c r="J240" s="469" t="s">
        <v>287</v>
      </c>
      <c r="K240" s="469" t="s">
        <v>287</v>
      </c>
      <c r="L240" s="469" t="s">
        <v>287</v>
      </c>
      <c r="M240" s="467" t="s">
        <v>459</v>
      </c>
      <c r="N240" s="467"/>
      <c r="O240" s="467"/>
      <c r="P240" s="467"/>
      <c r="Q240" s="467" t="s">
        <v>500</v>
      </c>
    </row>
    <row r="241" spans="1:17" ht="140.25">
      <c r="A241" s="454">
        <v>13</v>
      </c>
      <c r="B241" s="476" t="s">
        <v>466</v>
      </c>
      <c r="C241" s="467" t="s">
        <v>467</v>
      </c>
      <c r="D241" s="467" t="s">
        <v>401</v>
      </c>
      <c r="E241" s="467">
        <v>500</v>
      </c>
      <c r="F241" s="467">
        <v>500</v>
      </c>
      <c r="G241" s="467">
        <v>500</v>
      </c>
      <c r="H241" s="467" t="s">
        <v>458</v>
      </c>
      <c r="I241" s="467" t="s">
        <v>458</v>
      </c>
      <c r="J241" s="467">
        <v>25</v>
      </c>
      <c r="K241" s="467">
        <v>315</v>
      </c>
      <c r="L241" s="467">
        <v>243</v>
      </c>
      <c r="M241" s="467" t="s">
        <v>459</v>
      </c>
      <c r="N241" s="467"/>
      <c r="O241" s="467"/>
      <c r="P241" s="467"/>
      <c r="Q241" s="467" t="s">
        <v>501</v>
      </c>
    </row>
    <row r="242" spans="1:17" ht="38.25">
      <c r="A242" s="454">
        <v>14</v>
      </c>
      <c r="B242" s="476" t="s">
        <v>468</v>
      </c>
      <c r="C242" s="467" t="s">
        <v>469</v>
      </c>
      <c r="D242" s="467" t="s">
        <v>320</v>
      </c>
      <c r="E242" s="467">
        <v>1200</v>
      </c>
      <c r="F242" s="469" t="s">
        <v>287</v>
      </c>
      <c r="G242" s="469" t="s">
        <v>287</v>
      </c>
      <c r="H242" s="469" t="s">
        <v>287</v>
      </c>
      <c r="I242" s="469" t="s">
        <v>287</v>
      </c>
      <c r="J242" s="469" t="s">
        <v>287</v>
      </c>
      <c r="K242" s="469" t="s">
        <v>287</v>
      </c>
      <c r="L242" s="469" t="s">
        <v>287</v>
      </c>
      <c r="M242" s="469" t="s">
        <v>287</v>
      </c>
      <c r="N242" s="469"/>
      <c r="O242" s="469"/>
      <c r="P242" s="469"/>
      <c r="Q242" s="469"/>
    </row>
    <row r="243" spans="1:17" ht="38.25">
      <c r="A243" s="454">
        <v>15</v>
      </c>
      <c r="B243" s="476" t="s">
        <v>470</v>
      </c>
      <c r="C243" s="467" t="s">
        <v>471</v>
      </c>
      <c r="D243" s="591"/>
      <c r="E243" s="591"/>
      <c r="F243" s="591"/>
      <c r="G243" s="591"/>
      <c r="H243" s="591"/>
      <c r="I243" s="591"/>
      <c r="J243" s="591"/>
      <c r="K243" s="591"/>
      <c r="L243" s="591"/>
      <c r="M243" s="591"/>
      <c r="N243" s="591"/>
      <c r="O243" s="591"/>
      <c r="P243" s="591"/>
      <c r="Q243" s="469"/>
    </row>
    <row r="244" spans="1:17" ht="140.25">
      <c r="A244" s="454">
        <v>17</v>
      </c>
      <c r="B244" s="476" t="s">
        <v>472</v>
      </c>
      <c r="C244" s="467" t="s">
        <v>473</v>
      </c>
      <c r="D244" s="467" t="s">
        <v>401</v>
      </c>
      <c r="E244" s="467">
        <v>709</v>
      </c>
      <c r="F244" s="467">
        <v>709</v>
      </c>
      <c r="G244" s="467">
        <v>709</v>
      </c>
      <c r="H244" s="467" t="s">
        <v>458</v>
      </c>
      <c r="I244" s="467" t="s">
        <v>458</v>
      </c>
      <c r="J244" s="591">
        <v>24</v>
      </c>
      <c r="K244" s="591">
        <v>147</v>
      </c>
      <c r="L244" s="591">
        <v>140</v>
      </c>
      <c r="M244" s="467" t="s">
        <v>459</v>
      </c>
      <c r="N244" s="467"/>
      <c r="O244" s="467"/>
      <c r="P244" s="467"/>
      <c r="Q244" s="467" t="s">
        <v>501</v>
      </c>
    </row>
    <row r="245" spans="1:17" ht="25.5">
      <c r="A245" s="454">
        <v>16</v>
      </c>
      <c r="B245" s="476" t="s">
        <v>474</v>
      </c>
      <c r="C245" s="467" t="s">
        <v>475</v>
      </c>
      <c r="D245" s="467" t="s">
        <v>320</v>
      </c>
      <c r="E245" s="467">
        <v>1800</v>
      </c>
      <c r="F245" s="592">
        <v>0</v>
      </c>
      <c r="G245" s="592">
        <v>0</v>
      </c>
      <c r="H245" s="592">
        <v>0</v>
      </c>
      <c r="I245" s="592">
        <v>0</v>
      </c>
      <c r="J245" s="592">
        <v>0</v>
      </c>
      <c r="K245" s="592">
        <v>0</v>
      </c>
      <c r="L245" s="592">
        <v>0</v>
      </c>
      <c r="M245" s="592">
        <v>0</v>
      </c>
      <c r="N245" s="592"/>
      <c r="O245" s="592"/>
      <c r="P245" s="592"/>
      <c r="Q245" s="469"/>
    </row>
    <row r="246" spans="1:17" ht="12.75">
      <c r="A246" s="454">
        <v>18</v>
      </c>
      <c r="B246" s="593" t="s">
        <v>1753</v>
      </c>
      <c r="C246" s="591"/>
      <c r="D246" s="592">
        <v>0</v>
      </c>
      <c r="E246" s="592">
        <v>0</v>
      </c>
      <c r="F246" s="592">
        <v>0</v>
      </c>
      <c r="G246" s="592">
        <v>0</v>
      </c>
      <c r="H246" s="592">
        <v>0</v>
      </c>
      <c r="I246" s="592">
        <v>0</v>
      </c>
      <c r="J246" s="592">
        <v>0</v>
      </c>
      <c r="K246" s="592">
        <v>0</v>
      </c>
      <c r="L246" s="592">
        <v>0</v>
      </c>
      <c r="M246" s="592">
        <v>0</v>
      </c>
      <c r="N246" s="592"/>
      <c r="O246" s="592"/>
      <c r="P246" s="592"/>
      <c r="Q246" s="469"/>
    </row>
    <row r="247" spans="1:17" ht="25.5">
      <c r="A247" s="454">
        <v>19</v>
      </c>
      <c r="B247" s="593" t="s">
        <v>1754</v>
      </c>
      <c r="C247" s="591"/>
      <c r="D247" s="592">
        <v>0</v>
      </c>
      <c r="E247" s="592">
        <v>0</v>
      </c>
      <c r="F247" s="592">
        <v>0</v>
      </c>
      <c r="G247" s="592">
        <v>0</v>
      </c>
      <c r="H247" s="592">
        <v>0</v>
      </c>
      <c r="I247" s="592">
        <v>0</v>
      </c>
      <c r="J247" s="592">
        <v>0</v>
      </c>
      <c r="K247" s="592">
        <v>0</v>
      </c>
      <c r="L247" s="592">
        <v>0</v>
      </c>
      <c r="M247" s="592">
        <v>0</v>
      </c>
      <c r="N247" s="592"/>
      <c r="O247" s="592"/>
      <c r="P247" s="592"/>
      <c r="Q247" s="469"/>
    </row>
    <row r="248" spans="1:17" ht="25.5">
      <c r="A248" s="454">
        <v>20</v>
      </c>
      <c r="B248" s="476" t="s">
        <v>476</v>
      </c>
      <c r="C248" s="591"/>
      <c r="D248" s="592">
        <v>0</v>
      </c>
      <c r="E248" s="592">
        <v>0</v>
      </c>
      <c r="F248" s="592">
        <v>0</v>
      </c>
      <c r="G248" s="592">
        <v>0</v>
      </c>
      <c r="H248" s="592">
        <v>0</v>
      </c>
      <c r="I248" s="592">
        <v>0</v>
      </c>
      <c r="J248" s="592">
        <v>0</v>
      </c>
      <c r="K248" s="592">
        <v>0</v>
      </c>
      <c r="L248" s="592">
        <v>0</v>
      </c>
      <c r="M248" s="592">
        <v>0</v>
      </c>
      <c r="N248" s="592"/>
      <c r="O248" s="592"/>
      <c r="P248" s="592"/>
      <c r="Q248" s="469"/>
    </row>
    <row r="249" spans="1:17" ht="38.25">
      <c r="A249" s="454">
        <v>21</v>
      </c>
      <c r="B249" s="476" t="s">
        <v>477</v>
      </c>
      <c r="C249" s="467" t="s">
        <v>478</v>
      </c>
      <c r="D249" s="592">
        <v>0</v>
      </c>
      <c r="E249" s="592">
        <v>0</v>
      </c>
      <c r="F249" s="592">
        <v>0</v>
      </c>
      <c r="G249" s="592">
        <v>0</v>
      </c>
      <c r="H249" s="592">
        <v>0</v>
      </c>
      <c r="I249" s="592">
        <v>0</v>
      </c>
      <c r="J249" s="592">
        <v>0</v>
      </c>
      <c r="K249" s="592">
        <v>0</v>
      </c>
      <c r="L249" s="592">
        <v>0</v>
      </c>
      <c r="M249" s="592">
        <v>0</v>
      </c>
      <c r="N249" s="592"/>
      <c r="O249" s="592"/>
      <c r="P249" s="592"/>
      <c r="Q249" s="469"/>
    </row>
    <row r="250" spans="1:17" ht="12.75">
      <c r="A250" s="454">
        <v>22</v>
      </c>
      <c r="B250" s="594" t="s">
        <v>1755</v>
      </c>
      <c r="C250" s="591"/>
      <c r="D250" s="591"/>
      <c r="E250" s="595">
        <f>SUM(E251:E332)</f>
        <v>177004.16</v>
      </c>
      <c r="F250" s="469">
        <v>631</v>
      </c>
      <c r="G250" s="469">
        <v>631</v>
      </c>
      <c r="H250" s="469">
        <v>0</v>
      </c>
      <c r="I250" s="469">
        <v>0</v>
      </c>
      <c r="J250" s="469">
        <v>0</v>
      </c>
      <c r="K250" s="469">
        <v>0</v>
      </c>
      <c r="L250" s="469">
        <v>0</v>
      </c>
      <c r="M250" s="469">
        <v>0</v>
      </c>
      <c r="N250" s="469"/>
      <c r="O250" s="469"/>
      <c r="P250" s="469"/>
      <c r="Q250" s="469"/>
    </row>
    <row r="251" spans="1:17" ht="140.25">
      <c r="A251" s="454">
        <v>23</v>
      </c>
      <c r="B251" s="476" t="s">
        <v>479</v>
      </c>
      <c r="C251" s="467" t="s">
        <v>480</v>
      </c>
      <c r="D251" s="467" t="s">
        <v>401</v>
      </c>
      <c r="E251" s="467">
        <v>650</v>
      </c>
      <c r="F251" s="467">
        <v>631</v>
      </c>
      <c r="G251" s="467">
        <v>631</v>
      </c>
      <c r="H251" s="467" t="s">
        <v>458</v>
      </c>
      <c r="I251" s="467" t="s">
        <v>458</v>
      </c>
      <c r="J251" s="591">
        <v>14</v>
      </c>
      <c r="K251" s="591">
        <v>205</v>
      </c>
      <c r="L251" s="591">
        <v>176</v>
      </c>
      <c r="M251" s="467" t="s">
        <v>459</v>
      </c>
      <c r="N251" s="467"/>
      <c r="O251" s="467"/>
      <c r="P251" s="467"/>
      <c r="Q251" s="467" t="s">
        <v>501</v>
      </c>
    </row>
    <row r="252" spans="1:17" ht="140.25">
      <c r="A252" s="454"/>
      <c r="B252" s="476" t="s">
        <v>481</v>
      </c>
      <c r="C252" s="467" t="s">
        <v>482</v>
      </c>
      <c r="D252" s="467" t="s">
        <v>320</v>
      </c>
      <c r="E252" s="467">
        <v>900</v>
      </c>
      <c r="F252" s="469" t="s">
        <v>287</v>
      </c>
      <c r="G252" s="469" t="s">
        <v>287</v>
      </c>
      <c r="H252" s="469" t="s">
        <v>287</v>
      </c>
      <c r="I252" s="469" t="s">
        <v>287</v>
      </c>
      <c r="J252" s="469" t="s">
        <v>287</v>
      </c>
      <c r="K252" s="469" t="s">
        <v>287</v>
      </c>
      <c r="L252" s="469" t="s">
        <v>287</v>
      </c>
      <c r="M252" s="469" t="s">
        <v>287</v>
      </c>
      <c r="N252" s="469"/>
      <c r="O252" s="469"/>
      <c r="P252" s="469"/>
      <c r="Q252" s="467" t="s">
        <v>501</v>
      </c>
    </row>
    <row r="253" spans="1:17" ht="25.5">
      <c r="A253" s="454"/>
      <c r="B253" s="476" t="s">
        <v>483</v>
      </c>
      <c r="C253" s="467" t="s">
        <v>484</v>
      </c>
      <c r="D253" s="467" t="s">
        <v>320</v>
      </c>
      <c r="E253" s="467">
        <v>517</v>
      </c>
      <c r="F253" s="469" t="s">
        <v>287</v>
      </c>
      <c r="G253" s="469" t="s">
        <v>287</v>
      </c>
      <c r="H253" s="469" t="s">
        <v>287</v>
      </c>
      <c r="I253" s="469" t="s">
        <v>287</v>
      </c>
      <c r="J253" s="469" t="s">
        <v>287</v>
      </c>
      <c r="K253" s="469" t="s">
        <v>287</v>
      </c>
      <c r="L253" s="469" t="s">
        <v>287</v>
      </c>
      <c r="M253" s="469" t="s">
        <v>287</v>
      </c>
      <c r="N253" s="469"/>
      <c r="O253" s="469"/>
      <c r="P253" s="469"/>
      <c r="Q253" s="469"/>
    </row>
    <row r="254" spans="1:17" ht="140.25">
      <c r="A254" s="454"/>
      <c r="B254" s="476" t="s">
        <v>1756</v>
      </c>
      <c r="C254" s="467" t="s">
        <v>485</v>
      </c>
      <c r="D254" s="467" t="s">
        <v>320</v>
      </c>
      <c r="E254" s="467">
        <v>900</v>
      </c>
      <c r="F254" s="469" t="s">
        <v>287</v>
      </c>
      <c r="G254" s="469" t="s">
        <v>287</v>
      </c>
      <c r="H254" s="469" t="s">
        <v>287</v>
      </c>
      <c r="I254" s="469" t="s">
        <v>287</v>
      </c>
      <c r="J254" s="469" t="s">
        <v>287</v>
      </c>
      <c r="K254" s="469" t="s">
        <v>287</v>
      </c>
      <c r="L254" s="469" t="s">
        <v>287</v>
      </c>
      <c r="M254" s="469" t="s">
        <v>287</v>
      </c>
      <c r="N254" s="469"/>
      <c r="O254" s="469"/>
      <c r="P254" s="469"/>
      <c r="Q254" s="467" t="s">
        <v>501</v>
      </c>
    </row>
    <row r="255" spans="1:17" ht="38.25">
      <c r="A255" s="454"/>
      <c r="B255" s="476" t="s">
        <v>486</v>
      </c>
      <c r="C255" s="467" t="s">
        <v>487</v>
      </c>
      <c r="D255" s="467" t="s">
        <v>320</v>
      </c>
      <c r="E255" s="467">
        <v>700</v>
      </c>
      <c r="F255" s="591"/>
      <c r="G255" s="591"/>
      <c r="H255" s="591"/>
      <c r="I255" s="591"/>
      <c r="J255" s="591"/>
      <c r="K255" s="591"/>
      <c r="L255" s="591"/>
      <c r="M255" s="591"/>
      <c r="N255" s="591"/>
      <c r="O255" s="591"/>
      <c r="P255" s="591"/>
      <c r="Q255" s="469"/>
    </row>
    <row r="256" spans="1:17" ht="38.25">
      <c r="A256" s="454"/>
      <c r="B256" s="476" t="s">
        <v>488</v>
      </c>
      <c r="C256" s="467" t="s">
        <v>489</v>
      </c>
      <c r="D256" s="467" t="s">
        <v>320</v>
      </c>
      <c r="E256" s="596">
        <v>1100</v>
      </c>
      <c r="F256" s="591"/>
      <c r="G256" s="591"/>
      <c r="H256" s="591"/>
      <c r="I256" s="591"/>
      <c r="J256" s="591"/>
      <c r="K256" s="591"/>
      <c r="L256" s="591"/>
      <c r="M256" s="591"/>
      <c r="N256" s="591"/>
      <c r="O256" s="591"/>
      <c r="P256" s="591"/>
      <c r="Q256" s="469"/>
    </row>
    <row r="257" spans="1:17" ht="25.5">
      <c r="A257" s="454"/>
      <c r="B257" s="476" t="s">
        <v>490</v>
      </c>
      <c r="C257" s="467" t="s">
        <v>491</v>
      </c>
      <c r="D257" s="591"/>
      <c r="E257" s="591"/>
      <c r="F257" s="591"/>
      <c r="G257" s="591"/>
      <c r="H257" s="591"/>
      <c r="I257" s="591"/>
      <c r="J257" s="591"/>
      <c r="K257" s="591"/>
      <c r="L257" s="591"/>
      <c r="M257" s="591"/>
      <c r="N257" s="591"/>
      <c r="O257" s="591"/>
      <c r="P257" s="591"/>
      <c r="Q257" s="469"/>
    </row>
    <row r="258" spans="1:17" ht="26.25">
      <c r="A258" s="454"/>
      <c r="B258" s="476" t="s">
        <v>492</v>
      </c>
      <c r="C258" s="470" t="s">
        <v>493</v>
      </c>
      <c r="D258" s="591"/>
      <c r="E258" s="591"/>
      <c r="F258" s="591"/>
      <c r="G258" s="591"/>
      <c r="H258" s="591"/>
      <c r="I258" s="591"/>
      <c r="J258" s="591"/>
      <c r="K258" s="591"/>
      <c r="L258" s="591"/>
      <c r="M258" s="591"/>
      <c r="N258" s="591"/>
      <c r="O258" s="591"/>
      <c r="P258" s="591"/>
      <c r="Q258" s="471"/>
    </row>
    <row r="259" spans="1:17" ht="25.5">
      <c r="A259" s="454"/>
      <c r="B259" s="476" t="s">
        <v>494</v>
      </c>
      <c r="C259" s="467" t="s">
        <v>495</v>
      </c>
      <c r="D259" s="591"/>
      <c r="E259" s="591"/>
      <c r="F259" s="472">
        <v>0</v>
      </c>
      <c r="G259" s="472">
        <v>0</v>
      </c>
      <c r="H259" s="469" t="s">
        <v>287</v>
      </c>
      <c r="I259" s="469" t="s">
        <v>287</v>
      </c>
      <c r="J259" s="469" t="s">
        <v>287</v>
      </c>
      <c r="K259" s="469" t="s">
        <v>287</v>
      </c>
      <c r="L259" s="469" t="s">
        <v>287</v>
      </c>
      <c r="M259" s="469" t="s">
        <v>287</v>
      </c>
      <c r="N259" s="469"/>
      <c r="O259" s="469"/>
      <c r="P259" s="469"/>
      <c r="Q259" s="469"/>
    </row>
    <row r="260" spans="1:17" ht="27">
      <c r="A260" s="454"/>
      <c r="B260" s="473" t="s">
        <v>1757</v>
      </c>
      <c r="C260" s="591"/>
      <c r="D260" s="471"/>
      <c r="E260" s="474">
        <f>SUM(E261:E266)</f>
        <v>4234</v>
      </c>
      <c r="F260" s="474">
        <v>2334</v>
      </c>
      <c r="G260" s="475">
        <v>0</v>
      </c>
      <c r="H260" s="591"/>
      <c r="I260" s="591"/>
      <c r="J260" s="591"/>
      <c r="K260" s="591"/>
      <c r="L260" s="591"/>
      <c r="M260" s="591"/>
      <c r="N260" s="591"/>
      <c r="O260" s="591"/>
      <c r="P260" s="591"/>
      <c r="Q260" s="471"/>
    </row>
    <row r="261" spans="1:17" ht="39">
      <c r="A261" s="454"/>
      <c r="B261" s="476" t="s">
        <v>1758</v>
      </c>
      <c r="C261" s="467" t="s">
        <v>496</v>
      </c>
      <c r="D261" s="591" t="s">
        <v>401</v>
      </c>
      <c r="E261" s="467">
        <v>926</v>
      </c>
      <c r="F261" s="467">
        <v>926</v>
      </c>
      <c r="G261" s="475">
        <v>0</v>
      </c>
      <c r="H261" s="467" t="s">
        <v>458</v>
      </c>
      <c r="I261" s="467" t="s">
        <v>458</v>
      </c>
      <c r="J261" s="467">
        <v>13</v>
      </c>
      <c r="K261" s="467">
        <v>156</v>
      </c>
      <c r="L261" s="467">
        <v>155</v>
      </c>
      <c r="M261" s="467" t="s">
        <v>459</v>
      </c>
      <c r="N261" s="467"/>
      <c r="O261" s="467"/>
      <c r="P261" s="467"/>
      <c r="Q261" s="467"/>
    </row>
    <row r="262" spans="1:17" ht="39">
      <c r="A262" s="454"/>
      <c r="B262" s="476" t="s">
        <v>1759</v>
      </c>
      <c r="C262" s="467" t="s">
        <v>497</v>
      </c>
      <c r="D262" s="591" t="s">
        <v>401</v>
      </c>
      <c r="E262" s="477">
        <v>1057</v>
      </c>
      <c r="F262" s="477">
        <v>1057</v>
      </c>
      <c r="G262" s="475">
        <v>0</v>
      </c>
      <c r="H262" s="467" t="s">
        <v>458</v>
      </c>
      <c r="I262" s="467" t="s">
        <v>458</v>
      </c>
      <c r="J262" s="467">
        <v>24.6</v>
      </c>
      <c r="K262" s="467">
        <v>408</v>
      </c>
      <c r="L262" s="591">
        <v>318</v>
      </c>
      <c r="M262" s="467" t="s">
        <v>459</v>
      </c>
      <c r="N262" s="467"/>
      <c r="O262" s="467"/>
      <c r="P262" s="467"/>
      <c r="Q262" s="467"/>
    </row>
    <row r="263" spans="1:17" ht="39">
      <c r="A263" s="454"/>
      <c r="B263" s="476" t="s">
        <v>498</v>
      </c>
      <c r="C263" s="467" t="s">
        <v>499</v>
      </c>
      <c r="D263" s="591" t="s">
        <v>401</v>
      </c>
      <c r="E263" s="467">
        <v>351</v>
      </c>
      <c r="F263" s="467">
        <v>351</v>
      </c>
      <c r="G263" s="475">
        <v>0</v>
      </c>
      <c r="H263" s="467" t="s">
        <v>458</v>
      </c>
      <c r="I263" s="467" t="s">
        <v>458</v>
      </c>
      <c r="J263" s="591">
        <v>24.8</v>
      </c>
      <c r="K263" s="591">
        <v>58</v>
      </c>
      <c r="L263" s="591">
        <v>57</v>
      </c>
      <c r="M263" s="467" t="s">
        <v>459</v>
      </c>
      <c r="N263" s="467"/>
      <c r="O263" s="467"/>
      <c r="P263" s="467"/>
      <c r="Q263" s="467"/>
    </row>
    <row r="264" spans="1:17" ht="26.25">
      <c r="A264" s="454"/>
      <c r="B264" s="478" t="s">
        <v>1760</v>
      </c>
      <c r="C264" s="467" t="s">
        <v>1761</v>
      </c>
      <c r="D264" s="591" t="s">
        <v>401</v>
      </c>
      <c r="E264" s="479">
        <v>400</v>
      </c>
      <c r="F264" s="467">
        <v>400</v>
      </c>
      <c r="G264" s="475">
        <v>0</v>
      </c>
      <c r="H264" s="467" t="s">
        <v>458</v>
      </c>
      <c r="I264" s="467" t="s">
        <v>458</v>
      </c>
      <c r="J264" s="591">
        <v>22</v>
      </c>
      <c r="K264" s="591">
        <v>50</v>
      </c>
      <c r="L264" s="591">
        <v>48</v>
      </c>
      <c r="M264" s="467" t="s">
        <v>318</v>
      </c>
      <c r="N264" s="467" t="s">
        <v>99</v>
      </c>
      <c r="O264" s="467" t="s">
        <v>99</v>
      </c>
      <c r="P264" s="467" t="s">
        <v>99</v>
      </c>
      <c r="Q264" s="467"/>
    </row>
    <row r="265" spans="1:17" ht="38.25">
      <c r="A265" s="454"/>
      <c r="B265" s="478" t="s">
        <v>1762</v>
      </c>
      <c r="C265" s="467" t="s">
        <v>1763</v>
      </c>
      <c r="D265" s="591" t="s">
        <v>401</v>
      </c>
      <c r="E265" s="479">
        <v>1000</v>
      </c>
      <c r="F265" s="467">
        <v>1000</v>
      </c>
      <c r="G265" s="475">
        <v>0</v>
      </c>
      <c r="H265" s="467" t="s">
        <v>458</v>
      </c>
      <c r="I265" s="467" t="s">
        <v>458</v>
      </c>
      <c r="J265" s="591">
        <v>10</v>
      </c>
      <c r="K265" s="591"/>
      <c r="L265" s="591"/>
      <c r="M265" s="467" t="s">
        <v>439</v>
      </c>
      <c r="N265" s="467"/>
      <c r="O265" s="467"/>
      <c r="P265" s="467"/>
      <c r="Q265" s="467"/>
    </row>
    <row r="266" spans="1:17" ht="39">
      <c r="A266" s="454"/>
      <c r="B266" s="478" t="s">
        <v>1764</v>
      </c>
      <c r="C266" s="480" t="s">
        <v>1765</v>
      </c>
      <c r="D266" s="597" t="s">
        <v>319</v>
      </c>
      <c r="E266" s="479">
        <v>500</v>
      </c>
      <c r="F266" s="481">
        <v>0</v>
      </c>
      <c r="G266" s="482">
        <v>0</v>
      </c>
      <c r="H266" s="481">
        <v>0</v>
      </c>
      <c r="I266" s="481">
        <v>0</v>
      </c>
      <c r="J266" s="481">
        <v>0</v>
      </c>
      <c r="K266" s="481">
        <v>0</v>
      </c>
      <c r="L266" s="481">
        <v>0</v>
      </c>
      <c r="M266" s="481">
        <v>0</v>
      </c>
      <c r="N266" s="481"/>
      <c r="O266" s="481"/>
      <c r="P266" s="481"/>
      <c r="Q266" s="480"/>
    </row>
    <row r="267" spans="1:17" ht="12.75">
      <c r="A267" s="454"/>
      <c r="B267" s="598" t="s">
        <v>1766</v>
      </c>
      <c r="C267" s="597"/>
      <c r="D267" s="480" t="s">
        <v>320</v>
      </c>
      <c r="E267" s="465">
        <f>SUM(E268:E271)</f>
        <v>4900</v>
      </c>
      <c r="F267" s="481">
        <v>0</v>
      </c>
      <c r="G267" s="481">
        <v>0</v>
      </c>
      <c r="H267" s="481">
        <v>0</v>
      </c>
      <c r="I267" s="481">
        <v>0</v>
      </c>
      <c r="J267" s="481">
        <v>0</v>
      </c>
      <c r="K267" s="481">
        <v>0</v>
      </c>
      <c r="L267" s="481">
        <v>0</v>
      </c>
      <c r="M267" s="481">
        <v>0</v>
      </c>
      <c r="N267" s="481"/>
      <c r="O267" s="481"/>
      <c r="P267" s="481"/>
      <c r="Q267" s="464"/>
    </row>
    <row r="268" spans="1:17" ht="25.5">
      <c r="A268" s="454"/>
      <c r="B268" s="599" t="s">
        <v>1767</v>
      </c>
      <c r="C268" s="480" t="s">
        <v>1768</v>
      </c>
      <c r="D268" s="480" t="s">
        <v>320</v>
      </c>
      <c r="E268" s="600">
        <v>2300</v>
      </c>
      <c r="F268" s="481">
        <v>0</v>
      </c>
      <c r="G268" s="481">
        <v>0</v>
      </c>
      <c r="H268" s="481">
        <v>0</v>
      </c>
      <c r="I268" s="481">
        <v>0</v>
      </c>
      <c r="J268" s="481">
        <v>0</v>
      </c>
      <c r="K268" s="481">
        <v>0</v>
      </c>
      <c r="L268" s="481">
        <v>0</v>
      </c>
      <c r="M268" s="481">
        <v>0</v>
      </c>
      <c r="N268" s="481"/>
      <c r="O268" s="481"/>
      <c r="P268" s="481"/>
      <c r="Q268" s="464"/>
    </row>
    <row r="269" spans="1:17" ht="25.5">
      <c r="A269" s="454"/>
      <c r="B269" s="599" t="s">
        <v>1769</v>
      </c>
      <c r="C269" s="480" t="s">
        <v>1770</v>
      </c>
      <c r="D269" s="597"/>
      <c r="E269" s="600">
        <v>1400</v>
      </c>
      <c r="F269" s="481">
        <v>0</v>
      </c>
      <c r="G269" s="481">
        <v>0</v>
      </c>
      <c r="H269" s="481">
        <v>0</v>
      </c>
      <c r="I269" s="481">
        <v>0</v>
      </c>
      <c r="J269" s="481">
        <v>0</v>
      </c>
      <c r="K269" s="481">
        <v>0</v>
      </c>
      <c r="L269" s="481">
        <v>0</v>
      </c>
      <c r="M269" s="481">
        <v>0</v>
      </c>
      <c r="N269" s="481"/>
      <c r="O269" s="481"/>
      <c r="P269" s="481"/>
      <c r="Q269" s="464"/>
    </row>
    <row r="270" spans="1:17" ht="25.5">
      <c r="A270" s="454"/>
      <c r="B270" s="599" t="s">
        <v>1771</v>
      </c>
      <c r="C270" s="480" t="s">
        <v>1772</v>
      </c>
      <c r="D270" s="597"/>
      <c r="E270" s="480">
        <v>600</v>
      </c>
      <c r="F270" s="481">
        <v>0</v>
      </c>
      <c r="G270" s="481">
        <v>0</v>
      </c>
      <c r="H270" s="481">
        <v>0</v>
      </c>
      <c r="I270" s="481">
        <v>0</v>
      </c>
      <c r="J270" s="481">
        <v>0</v>
      </c>
      <c r="K270" s="481">
        <v>0</v>
      </c>
      <c r="L270" s="481">
        <v>0</v>
      </c>
      <c r="M270" s="481">
        <v>0</v>
      </c>
      <c r="N270" s="481"/>
      <c r="O270" s="481"/>
      <c r="P270" s="481"/>
      <c r="Q270" s="464"/>
    </row>
    <row r="271" spans="1:17" ht="38.25">
      <c r="A271" s="454"/>
      <c r="B271" s="599" t="s">
        <v>1773</v>
      </c>
      <c r="C271" s="480" t="s">
        <v>1774</v>
      </c>
      <c r="D271" s="597"/>
      <c r="E271" s="480">
        <v>600</v>
      </c>
      <c r="F271" s="481">
        <v>0</v>
      </c>
      <c r="G271" s="481">
        <v>0</v>
      </c>
      <c r="H271" s="481">
        <v>0</v>
      </c>
      <c r="I271" s="481">
        <v>0</v>
      </c>
      <c r="J271" s="481">
        <v>0</v>
      </c>
      <c r="K271" s="481">
        <v>0</v>
      </c>
      <c r="L271" s="481">
        <v>0</v>
      </c>
      <c r="M271" s="481">
        <v>0</v>
      </c>
      <c r="N271" s="481"/>
      <c r="O271" s="481"/>
      <c r="P271" s="481"/>
      <c r="Q271" s="464"/>
    </row>
    <row r="272" spans="1:17" ht="12.75">
      <c r="A272" s="454"/>
      <c r="B272" s="464" t="s">
        <v>131</v>
      </c>
      <c r="C272" s="597"/>
      <c r="D272" s="597"/>
      <c r="E272" s="465">
        <f>E267+E235</f>
        <v>187003.16</v>
      </c>
      <c r="F272" s="465">
        <f>F267+F235</f>
        <v>2197</v>
      </c>
      <c r="G272" s="465">
        <f>G267+G235</f>
        <v>2197</v>
      </c>
      <c r="H272" s="597"/>
      <c r="I272" s="597"/>
      <c r="J272" s="597"/>
      <c r="K272" s="597"/>
      <c r="L272" s="597"/>
      <c r="M272" s="597"/>
      <c r="N272" s="597"/>
      <c r="O272" s="597"/>
      <c r="P272" s="597"/>
      <c r="Q272" s="464"/>
    </row>
    <row r="273" spans="1:17" ht="12.75">
      <c r="A273" s="149" t="s">
        <v>9</v>
      </c>
      <c r="B273" s="476"/>
      <c r="C273" s="467"/>
      <c r="D273" s="467"/>
      <c r="E273" s="467"/>
      <c r="F273" s="467"/>
      <c r="G273" s="467"/>
      <c r="H273" s="467"/>
      <c r="I273" s="467"/>
      <c r="J273" s="591"/>
      <c r="K273" s="591"/>
      <c r="L273" s="591"/>
      <c r="M273" s="467"/>
      <c r="N273" s="467"/>
      <c r="O273" s="467"/>
      <c r="P273" s="467"/>
      <c r="Q273" s="467"/>
    </row>
    <row r="274" spans="1:17" ht="25.5">
      <c r="A274" s="499" t="s">
        <v>424</v>
      </c>
      <c r="B274" s="381" t="s">
        <v>1807</v>
      </c>
      <c r="C274" s="427"/>
      <c r="D274" s="499"/>
      <c r="E274" s="380">
        <f>SUM(E275:E286)</f>
        <v>7844</v>
      </c>
      <c r="F274" s="380">
        <f>SUM(F275:F286)</f>
        <v>0</v>
      </c>
      <c r="G274" s="380">
        <f>SUM(G275:G286)</f>
        <v>1097</v>
      </c>
      <c r="H274" s="427"/>
      <c r="I274" s="427"/>
      <c r="J274" s="499"/>
      <c r="K274" s="499"/>
      <c r="L274" s="499"/>
      <c r="M274" s="499"/>
      <c r="N274" s="450"/>
      <c r="O274" s="450"/>
      <c r="P274" s="450"/>
      <c r="Q274" s="491"/>
    </row>
    <row r="275" spans="1:17" ht="102">
      <c r="A275" s="454">
        <v>1</v>
      </c>
      <c r="B275" s="497" t="s">
        <v>448</v>
      </c>
      <c r="C275" s="108" t="s">
        <v>1808</v>
      </c>
      <c r="D275" s="498" t="s">
        <v>1809</v>
      </c>
      <c r="E275" s="453">
        <v>400</v>
      </c>
      <c r="F275" s="601"/>
      <c r="G275" s="453">
        <f>E275</f>
        <v>400</v>
      </c>
      <c r="H275" s="622" t="s">
        <v>1810</v>
      </c>
      <c r="I275" s="622" t="str">
        <f aca="true" t="shared" si="1" ref="I275:I291">H275</f>
        <v>Đạt được so với Quy chuẩn QCVN 02: 2009/BYT của Bộ Y Tế </v>
      </c>
      <c r="J275" s="601" t="s">
        <v>1811</v>
      </c>
      <c r="K275" s="601" t="s">
        <v>1812</v>
      </c>
      <c r="L275" s="601" t="s">
        <v>1812</v>
      </c>
      <c r="M275" s="601" t="s">
        <v>1813</v>
      </c>
      <c r="N275" s="602" t="s">
        <v>325</v>
      </c>
      <c r="O275" s="602" t="s">
        <v>325</v>
      </c>
      <c r="P275" s="602" t="s">
        <v>325</v>
      </c>
      <c r="Q275" s="623" t="s">
        <v>1814</v>
      </c>
    </row>
    <row r="276" spans="1:17" ht="102">
      <c r="A276" s="454">
        <v>2</v>
      </c>
      <c r="B276" s="497" t="s">
        <v>1815</v>
      </c>
      <c r="C276" s="108" t="s">
        <v>1816</v>
      </c>
      <c r="D276" s="498" t="s">
        <v>1817</v>
      </c>
      <c r="E276" s="453">
        <v>1400</v>
      </c>
      <c r="F276" s="601"/>
      <c r="G276" s="624"/>
      <c r="H276" s="622" t="s">
        <v>1810</v>
      </c>
      <c r="I276" s="622" t="str">
        <f t="shared" si="1"/>
        <v>Đạt được so với Quy chuẩn QCVN 02: 2009/BYT của Bộ Y Tế </v>
      </c>
      <c r="J276" s="601" t="s">
        <v>1811</v>
      </c>
      <c r="K276" s="601" t="s">
        <v>1812</v>
      </c>
      <c r="L276" s="601" t="s">
        <v>1812</v>
      </c>
      <c r="M276" s="601" t="s">
        <v>1813</v>
      </c>
      <c r="N276" s="602" t="s">
        <v>325</v>
      </c>
      <c r="O276" s="602" t="s">
        <v>325</v>
      </c>
      <c r="P276" s="602" t="s">
        <v>325</v>
      </c>
      <c r="Q276" s="623" t="s">
        <v>1814</v>
      </c>
    </row>
    <row r="277" spans="1:17" ht="102">
      <c r="A277" s="454">
        <v>3</v>
      </c>
      <c r="B277" s="497" t="s">
        <v>449</v>
      </c>
      <c r="C277" s="108" t="s">
        <v>1818</v>
      </c>
      <c r="D277" s="498" t="s">
        <v>1819</v>
      </c>
      <c r="E277" s="453">
        <v>679</v>
      </c>
      <c r="F277" s="601"/>
      <c r="G277" s="624"/>
      <c r="H277" s="622" t="s">
        <v>1810</v>
      </c>
      <c r="I277" s="622" t="str">
        <f t="shared" si="1"/>
        <v>Đạt được so với Quy chuẩn QCVN 02: 2009/BYT của Bộ Y Tế </v>
      </c>
      <c r="J277" s="601" t="s">
        <v>1811</v>
      </c>
      <c r="K277" s="601" t="s">
        <v>1812</v>
      </c>
      <c r="L277" s="601" t="s">
        <v>1812</v>
      </c>
      <c r="M277" s="601" t="s">
        <v>1820</v>
      </c>
      <c r="N277" s="602" t="s">
        <v>325</v>
      </c>
      <c r="O277" s="602" t="s">
        <v>503</v>
      </c>
      <c r="P277" s="602" t="s">
        <v>503</v>
      </c>
      <c r="Q277" s="623" t="s">
        <v>1814</v>
      </c>
    </row>
    <row r="278" spans="1:17" ht="102">
      <c r="A278" s="454">
        <v>4</v>
      </c>
      <c r="B278" s="497" t="s">
        <v>450</v>
      </c>
      <c r="C278" s="108" t="s">
        <v>1821</v>
      </c>
      <c r="D278" s="498" t="s">
        <v>1822</v>
      </c>
      <c r="E278" s="453">
        <v>210</v>
      </c>
      <c r="F278" s="601"/>
      <c r="G278" s="624">
        <f>E278</f>
        <v>210</v>
      </c>
      <c r="H278" s="622" t="s">
        <v>1810</v>
      </c>
      <c r="I278" s="622" t="str">
        <f t="shared" si="1"/>
        <v>Đạt được so với Quy chuẩn QCVN 02: 2009/BYT của Bộ Y Tế </v>
      </c>
      <c r="J278" s="601" t="s">
        <v>1811</v>
      </c>
      <c r="K278" s="601" t="s">
        <v>1812</v>
      </c>
      <c r="L278" s="601" t="s">
        <v>1812</v>
      </c>
      <c r="M278" s="601" t="s">
        <v>1823</v>
      </c>
      <c r="N278" s="602" t="s">
        <v>325</v>
      </c>
      <c r="O278" s="602" t="s">
        <v>325</v>
      </c>
      <c r="P278" s="602" t="s">
        <v>325</v>
      </c>
      <c r="Q278" s="623" t="s">
        <v>1814</v>
      </c>
    </row>
    <row r="279" spans="1:17" ht="102">
      <c r="A279" s="454">
        <v>5</v>
      </c>
      <c r="B279" s="497" t="s">
        <v>451</v>
      </c>
      <c r="C279" s="108" t="s">
        <v>1824</v>
      </c>
      <c r="D279" s="498" t="s">
        <v>1822</v>
      </c>
      <c r="E279" s="453">
        <v>252</v>
      </c>
      <c r="F279" s="601"/>
      <c r="G279" s="624">
        <f>E279</f>
        <v>252</v>
      </c>
      <c r="H279" s="622" t="s">
        <v>1810</v>
      </c>
      <c r="I279" s="622" t="str">
        <f t="shared" si="1"/>
        <v>Đạt được so với Quy chuẩn QCVN 02: 2009/BYT của Bộ Y Tế </v>
      </c>
      <c r="J279" s="601" t="s">
        <v>1811</v>
      </c>
      <c r="K279" s="601" t="s">
        <v>1812</v>
      </c>
      <c r="L279" s="601" t="s">
        <v>1812</v>
      </c>
      <c r="M279" s="601" t="s">
        <v>1823</v>
      </c>
      <c r="N279" s="602" t="s">
        <v>325</v>
      </c>
      <c r="O279" s="602" t="s">
        <v>503</v>
      </c>
      <c r="P279" s="602" t="s">
        <v>503</v>
      </c>
      <c r="Q279" s="623" t="s">
        <v>1814</v>
      </c>
    </row>
    <row r="280" spans="1:17" ht="102">
      <c r="A280" s="454">
        <v>6</v>
      </c>
      <c r="B280" s="497" t="s">
        <v>452</v>
      </c>
      <c r="C280" s="108" t="s">
        <v>1825</v>
      </c>
      <c r="D280" s="498" t="s">
        <v>1822</v>
      </c>
      <c r="E280" s="453">
        <v>235</v>
      </c>
      <c r="F280" s="601"/>
      <c r="G280" s="624">
        <f>E280</f>
        <v>235</v>
      </c>
      <c r="H280" s="622" t="s">
        <v>1810</v>
      </c>
      <c r="I280" s="622" t="str">
        <f t="shared" si="1"/>
        <v>Đạt được so với Quy chuẩn QCVN 02: 2009/BYT của Bộ Y Tế </v>
      </c>
      <c r="J280" s="601" t="s">
        <v>1811</v>
      </c>
      <c r="K280" s="601" t="s">
        <v>1812</v>
      </c>
      <c r="L280" s="601" t="s">
        <v>1812</v>
      </c>
      <c r="M280" s="601" t="s">
        <v>1823</v>
      </c>
      <c r="N280" s="602" t="s">
        <v>325</v>
      </c>
      <c r="O280" s="602" t="s">
        <v>325</v>
      </c>
      <c r="P280" s="602" t="s">
        <v>325</v>
      </c>
      <c r="Q280" s="623" t="s">
        <v>1814</v>
      </c>
    </row>
    <row r="281" spans="1:17" ht="102">
      <c r="A281" s="454">
        <v>7</v>
      </c>
      <c r="B281" s="497" t="s">
        <v>453</v>
      </c>
      <c r="C281" s="108" t="s">
        <v>1826</v>
      </c>
      <c r="D281" s="498" t="s">
        <v>1817</v>
      </c>
      <c r="E281" s="453">
        <v>250</v>
      </c>
      <c r="F281" s="601"/>
      <c r="G281" s="624"/>
      <c r="H281" s="622" t="s">
        <v>1810</v>
      </c>
      <c r="I281" s="622" t="str">
        <f t="shared" si="1"/>
        <v>Đạt được so với Quy chuẩn QCVN 02: 2009/BYT của Bộ Y Tế </v>
      </c>
      <c r="J281" s="601" t="s">
        <v>1811</v>
      </c>
      <c r="K281" s="601" t="s">
        <v>1812</v>
      </c>
      <c r="L281" s="601" t="s">
        <v>1812</v>
      </c>
      <c r="M281" s="601" t="s">
        <v>1823</v>
      </c>
      <c r="N281" s="602" t="s">
        <v>325</v>
      </c>
      <c r="O281" s="602" t="s">
        <v>503</v>
      </c>
      <c r="P281" s="602" t="s">
        <v>325</v>
      </c>
      <c r="Q281" s="623" t="s">
        <v>1814</v>
      </c>
    </row>
    <row r="282" spans="1:17" ht="102">
      <c r="A282" s="454">
        <v>8</v>
      </c>
      <c r="B282" s="497" t="s">
        <v>454</v>
      </c>
      <c r="C282" s="108" t="s">
        <v>1827</v>
      </c>
      <c r="D282" s="498" t="s">
        <v>1828</v>
      </c>
      <c r="E282" s="453">
        <v>295</v>
      </c>
      <c r="F282" s="601"/>
      <c r="G282" s="624"/>
      <c r="H282" s="622" t="s">
        <v>1810</v>
      </c>
      <c r="I282" s="622" t="str">
        <f t="shared" si="1"/>
        <v>Đạt được so với Quy chuẩn QCVN 02: 2009/BYT của Bộ Y Tế </v>
      </c>
      <c r="J282" s="601" t="s">
        <v>1811</v>
      </c>
      <c r="K282" s="601" t="s">
        <v>1812</v>
      </c>
      <c r="L282" s="601" t="s">
        <v>1812</v>
      </c>
      <c r="M282" s="601" t="s">
        <v>1813</v>
      </c>
      <c r="N282" s="602" t="s">
        <v>325</v>
      </c>
      <c r="O282" s="602" t="s">
        <v>503</v>
      </c>
      <c r="P282" s="602" t="s">
        <v>325</v>
      </c>
      <c r="Q282" s="623" t="s">
        <v>1814</v>
      </c>
    </row>
    <row r="283" spans="1:17" ht="102">
      <c r="A283" s="454">
        <v>9</v>
      </c>
      <c r="B283" s="497" t="s">
        <v>455</v>
      </c>
      <c r="C283" s="108" t="s">
        <v>1829</v>
      </c>
      <c r="D283" s="498" t="s">
        <v>1819</v>
      </c>
      <c r="E283" s="453">
        <v>621</v>
      </c>
      <c r="F283" s="601"/>
      <c r="G283" s="624"/>
      <c r="H283" s="622" t="s">
        <v>1810</v>
      </c>
      <c r="I283" s="622" t="str">
        <f t="shared" si="1"/>
        <v>Đạt được so với Quy chuẩn QCVN 02: 2009/BYT của Bộ Y Tế </v>
      </c>
      <c r="J283" s="601" t="s">
        <v>1811</v>
      </c>
      <c r="K283" s="601" t="s">
        <v>1812</v>
      </c>
      <c r="L283" s="601" t="s">
        <v>1812</v>
      </c>
      <c r="M283" s="601" t="s">
        <v>1823</v>
      </c>
      <c r="N283" s="602" t="s">
        <v>325</v>
      </c>
      <c r="O283" s="602" t="s">
        <v>503</v>
      </c>
      <c r="P283" s="602" t="s">
        <v>325</v>
      </c>
      <c r="Q283" s="623" t="s">
        <v>1814</v>
      </c>
    </row>
    <row r="284" spans="1:17" ht="102">
      <c r="A284" s="454">
        <v>10</v>
      </c>
      <c r="B284" s="625" t="s">
        <v>1830</v>
      </c>
      <c r="C284" s="108" t="s">
        <v>1831</v>
      </c>
      <c r="D284" s="498" t="s">
        <v>1832</v>
      </c>
      <c r="E284" s="453">
        <v>1800</v>
      </c>
      <c r="F284" s="601"/>
      <c r="G284" s="624"/>
      <c r="H284" s="622" t="s">
        <v>1810</v>
      </c>
      <c r="I284" s="622" t="str">
        <f t="shared" si="1"/>
        <v>Đạt được so với Quy chuẩn QCVN 02: 2009/BYT của Bộ Y Tế </v>
      </c>
      <c r="J284" s="601" t="s">
        <v>1811</v>
      </c>
      <c r="K284" s="601" t="s">
        <v>1812</v>
      </c>
      <c r="L284" s="601" t="s">
        <v>1812</v>
      </c>
      <c r="M284" s="601" t="s">
        <v>1813</v>
      </c>
      <c r="N284" s="602" t="s">
        <v>325</v>
      </c>
      <c r="O284" s="602" t="s">
        <v>325</v>
      </c>
      <c r="P284" s="602" t="s">
        <v>325</v>
      </c>
      <c r="Q284" s="623" t="s">
        <v>1814</v>
      </c>
    </row>
    <row r="285" spans="1:17" ht="102">
      <c r="A285" s="454">
        <v>11</v>
      </c>
      <c r="B285" s="497" t="s">
        <v>1833</v>
      </c>
      <c r="C285" s="108" t="s">
        <v>1834</v>
      </c>
      <c r="D285" s="498" t="s">
        <v>1817</v>
      </c>
      <c r="E285" s="453">
        <v>1200</v>
      </c>
      <c r="F285" s="601"/>
      <c r="G285" s="624"/>
      <c r="H285" s="622" t="s">
        <v>1810</v>
      </c>
      <c r="I285" s="622" t="str">
        <f t="shared" si="1"/>
        <v>Đạt được so với Quy chuẩn QCVN 02: 2009/BYT của Bộ Y Tế </v>
      </c>
      <c r="J285" s="601" t="s">
        <v>1811</v>
      </c>
      <c r="K285" s="601" t="s">
        <v>1812</v>
      </c>
      <c r="L285" s="601" t="s">
        <v>1812</v>
      </c>
      <c r="M285" s="601" t="s">
        <v>1820</v>
      </c>
      <c r="N285" s="602" t="s">
        <v>325</v>
      </c>
      <c r="O285" s="602" t="s">
        <v>503</v>
      </c>
      <c r="P285" s="602" t="s">
        <v>503</v>
      </c>
      <c r="Q285" s="623" t="s">
        <v>1814</v>
      </c>
    </row>
    <row r="286" spans="1:17" ht="102">
      <c r="A286" s="454">
        <v>12</v>
      </c>
      <c r="B286" s="497" t="s">
        <v>1835</v>
      </c>
      <c r="C286" s="108" t="s">
        <v>1836</v>
      </c>
      <c r="D286" s="498" t="s">
        <v>1837</v>
      </c>
      <c r="E286" s="453">
        <v>502</v>
      </c>
      <c r="F286" s="601"/>
      <c r="G286" s="624"/>
      <c r="H286" s="622" t="s">
        <v>1810</v>
      </c>
      <c r="I286" s="622" t="str">
        <f t="shared" si="1"/>
        <v>Đạt được so với Quy chuẩn QCVN 02: 2009/BYT của Bộ Y Tế </v>
      </c>
      <c r="J286" s="601" t="s">
        <v>1811</v>
      </c>
      <c r="K286" s="601" t="s">
        <v>1812</v>
      </c>
      <c r="L286" s="601" t="s">
        <v>1812</v>
      </c>
      <c r="M286" s="601" t="s">
        <v>1823</v>
      </c>
      <c r="N286" s="602" t="s">
        <v>325</v>
      </c>
      <c r="O286" s="602" t="s">
        <v>503</v>
      </c>
      <c r="P286" s="602" t="s">
        <v>503</v>
      </c>
      <c r="Q286" s="623" t="s">
        <v>1814</v>
      </c>
    </row>
    <row r="287" spans="1:17" ht="25.5">
      <c r="A287" s="149" t="s">
        <v>423</v>
      </c>
      <c r="B287" s="381" t="s">
        <v>1838</v>
      </c>
      <c r="C287" s="108"/>
      <c r="D287" s="498"/>
      <c r="E287" s="626">
        <f>E294</f>
        <v>29286</v>
      </c>
      <c r="F287" s="626">
        <f>F294</f>
        <v>8462</v>
      </c>
      <c r="G287" s="626">
        <f>SUM(G288:G291)</f>
        <v>1403</v>
      </c>
      <c r="H287" s="622"/>
      <c r="I287" s="622"/>
      <c r="J287" s="601"/>
      <c r="K287" s="601"/>
      <c r="L287" s="601"/>
      <c r="M287" s="601"/>
      <c r="N287" s="602"/>
      <c r="O287" s="602"/>
      <c r="P287" s="602"/>
      <c r="Q287" s="627"/>
    </row>
    <row r="288" spans="1:17" ht="102">
      <c r="A288" s="454">
        <v>1</v>
      </c>
      <c r="B288" s="497" t="s">
        <v>1839</v>
      </c>
      <c r="C288" s="108" t="s">
        <v>1840</v>
      </c>
      <c r="D288" s="498" t="s">
        <v>1841</v>
      </c>
      <c r="E288" s="453">
        <v>19700</v>
      </c>
      <c r="F288" s="628">
        <v>6500</v>
      </c>
      <c r="G288" s="624">
        <v>520</v>
      </c>
      <c r="H288" s="622" t="s">
        <v>1810</v>
      </c>
      <c r="I288" s="622" t="str">
        <f t="shared" si="1"/>
        <v>Đạt được so với Quy chuẩn QCVN 02: 2009/BYT của Bộ Y Tế </v>
      </c>
      <c r="J288" s="601" t="s">
        <v>1811</v>
      </c>
      <c r="K288" s="601"/>
      <c r="L288" s="601"/>
      <c r="M288" s="601" t="s">
        <v>1820</v>
      </c>
      <c r="N288" s="602"/>
      <c r="O288" s="602"/>
      <c r="P288" s="602"/>
      <c r="Q288" s="627"/>
    </row>
    <row r="289" spans="1:17" ht="102">
      <c r="A289" s="454">
        <f>A288+1</f>
        <v>2</v>
      </c>
      <c r="B289" s="497" t="s">
        <v>1842</v>
      </c>
      <c r="C289" s="108" t="s">
        <v>1843</v>
      </c>
      <c r="D289" s="498" t="s">
        <v>1841</v>
      </c>
      <c r="E289" s="479">
        <v>4620</v>
      </c>
      <c r="F289" s="629">
        <v>1300</v>
      </c>
      <c r="G289" s="624">
        <v>221</v>
      </c>
      <c r="H289" s="622" t="s">
        <v>1810</v>
      </c>
      <c r="I289" s="622" t="str">
        <f t="shared" si="1"/>
        <v>Đạt được so với Quy chuẩn QCVN 02: 2009/BYT của Bộ Y Tế </v>
      </c>
      <c r="J289" s="601" t="s">
        <v>1811</v>
      </c>
      <c r="K289" s="601"/>
      <c r="L289" s="601"/>
      <c r="M289" s="601" t="s">
        <v>1813</v>
      </c>
      <c r="N289" s="602"/>
      <c r="O289" s="602"/>
      <c r="P289" s="602"/>
      <c r="Q289" s="627"/>
    </row>
    <row r="290" spans="1:17" ht="102">
      <c r="A290" s="454">
        <f>A289+1</f>
        <v>3</v>
      </c>
      <c r="B290" s="497" t="s">
        <v>1844</v>
      </c>
      <c r="C290" s="108" t="s">
        <v>1845</v>
      </c>
      <c r="D290" s="498" t="s">
        <v>1841</v>
      </c>
      <c r="E290" s="453">
        <v>300</v>
      </c>
      <c r="F290" s="629">
        <v>300</v>
      </c>
      <c r="G290" s="624">
        <v>300</v>
      </c>
      <c r="H290" s="622" t="s">
        <v>1810</v>
      </c>
      <c r="I290" s="622" t="str">
        <f t="shared" si="1"/>
        <v>Đạt được so với Quy chuẩn QCVN 02: 2009/BYT của Bộ Y Tế </v>
      </c>
      <c r="J290" s="601" t="s">
        <v>1811</v>
      </c>
      <c r="K290" s="601"/>
      <c r="L290" s="601"/>
      <c r="M290" s="601" t="s">
        <v>1813</v>
      </c>
      <c r="N290" s="602"/>
      <c r="O290" s="602"/>
      <c r="P290" s="602"/>
      <c r="Q290" s="627"/>
    </row>
    <row r="291" spans="1:17" ht="102">
      <c r="A291" s="454">
        <f>A290+1</f>
        <v>4</v>
      </c>
      <c r="B291" s="497" t="s">
        <v>1846</v>
      </c>
      <c r="C291" s="108" t="s">
        <v>1847</v>
      </c>
      <c r="D291" s="498" t="s">
        <v>1841</v>
      </c>
      <c r="E291" s="479">
        <v>4466</v>
      </c>
      <c r="F291" s="628">
        <v>362</v>
      </c>
      <c r="G291" s="624">
        <v>362</v>
      </c>
      <c r="H291" s="622" t="s">
        <v>1810</v>
      </c>
      <c r="I291" s="622" t="str">
        <f t="shared" si="1"/>
        <v>Đạt được so với Quy chuẩn QCVN 02: 2009/BYT của Bộ Y Tế </v>
      </c>
      <c r="J291" s="601" t="s">
        <v>1811</v>
      </c>
      <c r="K291" s="601"/>
      <c r="L291" s="601"/>
      <c r="M291" s="601" t="s">
        <v>1813</v>
      </c>
      <c r="N291" s="602"/>
      <c r="O291" s="602"/>
      <c r="P291" s="602"/>
      <c r="Q291" s="627"/>
    </row>
    <row r="292" spans="1:17" ht="12.75">
      <c r="A292" s="454">
        <f>A291+1</f>
        <v>5</v>
      </c>
      <c r="B292" s="497" t="s">
        <v>1848</v>
      </c>
      <c r="C292" s="108"/>
      <c r="D292" s="498"/>
      <c r="E292" s="453">
        <v>200</v>
      </c>
      <c r="F292" s="629">
        <v>0</v>
      </c>
      <c r="G292" s="630"/>
      <c r="H292" s="622"/>
      <c r="I292" s="622"/>
      <c r="J292" s="601"/>
      <c r="K292" s="601"/>
      <c r="L292" s="601"/>
      <c r="M292" s="601"/>
      <c r="N292" s="602"/>
      <c r="O292" s="602"/>
      <c r="P292" s="602"/>
      <c r="Q292" s="627"/>
    </row>
    <row r="293" spans="1:17" ht="12.75">
      <c r="A293" s="454"/>
      <c r="B293" s="497"/>
      <c r="C293" s="108"/>
      <c r="D293" s="498"/>
      <c r="E293" s="453"/>
      <c r="F293" s="398"/>
      <c r="G293" s="631"/>
      <c r="H293" s="632"/>
      <c r="I293" s="632"/>
      <c r="J293" s="398"/>
      <c r="K293" s="398"/>
      <c r="L293" s="398"/>
      <c r="M293" s="398"/>
      <c r="N293" s="399"/>
      <c r="O293" s="399"/>
      <c r="P293" s="399"/>
      <c r="Q293" s="633"/>
    </row>
    <row r="294" spans="1:17" ht="12.75">
      <c r="A294" s="381"/>
      <c r="B294" s="381" t="s">
        <v>985</v>
      </c>
      <c r="C294" s="427"/>
      <c r="D294" s="499"/>
      <c r="E294" s="380">
        <f>SUM(E288:E292)</f>
        <v>29286</v>
      </c>
      <c r="F294" s="380">
        <f>SUM(F288:F292)</f>
        <v>8462</v>
      </c>
      <c r="G294" s="380">
        <f>G274+G287</f>
        <v>2500</v>
      </c>
      <c r="H294" s="427"/>
      <c r="I294" s="427"/>
      <c r="J294" s="381"/>
      <c r="K294" s="381"/>
      <c r="L294" s="381"/>
      <c r="M294" s="381"/>
      <c r="N294" s="382"/>
      <c r="O294" s="382"/>
      <c r="P294" s="382"/>
      <c r="Q294" s="491"/>
    </row>
    <row r="295" spans="1:17" ht="12.75">
      <c r="A295" s="149" t="s">
        <v>309</v>
      </c>
      <c r="B295" s="476"/>
      <c r="C295" s="467"/>
      <c r="D295" s="467"/>
      <c r="E295" s="467"/>
      <c r="F295" s="467"/>
      <c r="G295" s="467"/>
      <c r="H295" s="467"/>
      <c r="I295" s="467"/>
      <c r="J295" s="591"/>
      <c r="K295" s="591"/>
      <c r="L295" s="591"/>
      <c r="M295" s="467"/>
      <c r="N295" s="467"/>
      <c r="O295" s="467"/>
      <c r="P295" s="467"/>
      <c r="Q295" s="467"/>
    </row>
    <row r="296" spans="1:17" ht="38.25">
      <c r="A296" s="428">
        <v>1</v>
      </c>
      <c r="B296" s="497" t="s">
        <v>1892</v>
      </c>
      <c r="C296" s="497" t="s">
        <v>1893</v>
      </c>
      <c r="D296" s="498" t="s">
        <v>320</v>
      </c>
      <c r="E296" s="101">
        <v>1380</v>
      </c>
      <c r="F296" s="102"/>
      <c r="G296" s="601"/>
      <c r="H296" s="601" t="s">
        <v>1894</v>
      </c>
      <c r="I296" s="102"/>
      <c r="J296" s="102"/>
      <c r="K296" s="102"/>
      <c r="L296" s="102"/>
      <c r="M296" s="102" t="s">
        <v>504</v>
      </c>
      <c r="N296" s="451"/>
      <c r="O296" s="451"/>
      <c r="P296" s="451"/>
      <c r="Q296" s="102"/>
    </row>
    <row r="297" spans="1:17" ht="38.25">
      <c r="A297" s="498">
        <v>2</v>
      </c>
      <c r="B297" s="497" t="s">
        <v>1895</v>
      </c>
      <c r="C297" s="497" t="s">
        <v>1896</v>
      </c>
      <c r="D297" s="498" t="s">
        <v>320</v>
      </c>
      <c r="E297" s="453">
        <v>490</v>
      </c>
      <c r="F297" s="398"/>
      <c r="G297" s="398"/>
      <c r="H297" s="601"/>
      <c r="I297" s="398"/>
      <c r="J297" s="398"/>
      <c r="K297" s="398"/>
      <c r="L297" s="398"/>
      <c r="M297" s="102"/>
      <c r="N297" s="398"/>
      <c r="O297" s="398"/>
      <c r="P297" s="398"/>
      <c r="Q297" s="398"/>
    </row>
    <row r="298" spans="1:17" ht="38.25">
      <c r="A298" s="428">
        <v>3</v>
      </c>
      <c r="B298" s="497" t="s">
        <v>1897</v>
      </c>
      <c r="C298" s="497" t="s">
        <v>1898</v>
      </c>
      <c r="D298" s="498" t="s">
        <v>319</v>
      </c>
      <c r="E298" s="453">
        <v>625</v>
      </c>
      <c r="F298" s="398"/>
      <c r="G298" s="398"/>
      <c r="H298" s="601" t="s">
        <v>1894</v>
      </c>
      <c r="I298" s="398"/>
      <c r="J298" s="398"/>
      <c r="K298" s="398"/>
      <c r="L298" s="398"/>
      <c r="M298" s="102" t="s">
        <v>504</v>
      </c>
      <c r="N298" s="399"/>
      <c r="O298" s="399"/>
      <c r="P298" s="399"/>
      <c r="Q298" s="398"/>
    </row>
    <row r="299" spans="1:17" ht="38.25">
      <c r="A299" s="498">
        <v>4</v>
      </c>
      <c r="B299" s="497" t="s">
        <v>1899</v>
      </c>
      <c r="C299" s="497" t="s">
        <v>1900</v>
      </c>
      <c r="D299" s="498" t="s">
        <v>320</v>
      </c>
      <c r="E299" s="453">
        <v>1000</v>
      </c>
      <c r="F299" s="398"/>
      <c r="G299" s="398"/>
      <c r="H299" s="601" t="s">
        <v>1894</v>
      </c>
      <c r="I299" s="398"/>
      <c r="J299" s="398"/>
      <c r="K299" s="398"/>
      <c r="L299" s="398"/>
      <c r="M299" s="102" t="s">
        <v>504</v>
      </c>
      <c r="N299" s="399"/>
      <c r="O299" s="399"/>
      <c r="P299" s="399"/>
      <c r="Q299" s="398"/>
    </row>
    <row r="300" spans="1:17" ht="51">
      <c r="A300" s="428">
        <v>5</v>
      </c>
      <c r="B300" s="497" t="s">
        <v>1901</v>
      </c>
      <c r="C300" s="497" t="s">
        <v>1902</v>
      </c>
      <c r="D300" s="498" t="s">
        <v>320</v>
      </c>
      <c r="E300" s="453">
        <v>1400</v>
      </c>
      <c r="F300" s="398"/>
      <c r="G300" s="398"/>
      <c r="H300" s="601" t="s">
        <v>1894</v>
      </c>
      <c r="I300" s="398"/>
      <c r="J300" s="398"/>
      <c r="K300" s="398"/>
      <c r="L300" s="398"/>
      <c r="M300" s="102" t="s">
        <v>504</v>
      </c>
      <c r="N300" s="399"/>
      <c r="O300" s="399"/>
      <c r="P300" s="399"/>
      <c r="Q300" s="398"/>
    </row>
    <row r="301" spans="1:17" ht="25.5">
      <c r="A301" s="498">
        <v>6</v>
      </c>
      <c r="B301" s="497" t="s">
        <v>1903</v>
      </c>
      <c r="C301" s="497" t="s">
        <v>1904</v>
      </c>
      <c r="D301" s="498" t="s">
        <v>320</v>
      </c>
      <c r="E301" s="453">
        <v>1600</v>
      </c>
      <c r="F301" s="398"/>
      <c r="G301" s="398"/>
      <c r="H301" s="601"/>
      <c r="I301" s="398"/>
      <c r="J301" s="398"/>
      <c r="K301" s="398"/>
      <c r="L301" s="398"/>
      <c r="M301" s="102"/>
      <c r="N301" s="398"/>
      <c r="O301" s="398"/>
      <c r="P301" s="398"/>
      <c r="Q301" s="398"/>
    </row>
    <row r="302" spans="1:17" ht="25.5">
      <c r="A302" s="428">
        <v>7</v>
      </c>
      <c r="B302" s="497" t="s">
        <v>1905</v>
      </c>
      <c r="C302" s="497" t="s">
        <v>1906</v>
      </c>
      <c r="D302" s="498" t="s">
        <v>320</v>
      </c>
      <c r="E302" s="453">
        <v>1500</v>
      </c>
      <c r="F302" s="398"/>
      <c r="G302" s="398"/>
      <c r="H302" s="601" t="s">
        <v>1894</v>
      </c>
      <c r="I302" s="398"/>
      <c r="J302" s="398"/>
      <c r="K302" s="398"/>
      <c r="L302" s="398"/>
      <c r="M302" s="102" t="s">
        <v>504</v>
      </c>
      <c r="N302" s="399"/>
      <c r="O302" s="399"/>
      <c r="P302" s="399"/>
      <c r="Q302" s="398"/>
    </row>
    <row r="303" spans="1:17" ht="25.5">
      <c r="A303" s="498">
        <v>8</v>
      </c>
      <c r="B303" s="497" t="s">
        <v>1907</v>
      </c>
      <c r="C303" s="497" t="s">
        <v>1908</v>
      </c>
      <c r="D303" s="498" t="s">
        <v>320</v>
      </c>
      <c r="E303" s="453">
        <v>2000</v>
      </c>
      <c r="F303" s="398"/>
      <c r="G303" s="398"/>
      <c r="H303" s="601" t="s">
        <v>1894</v>
      </c>
      <c r="I303" s="398"/>
      <c r="J303" s="398"/>
      <c r="K303" s="398"/>
      <c r="L303" s="398"/>
      <c r="M303" s="102" t="s">
        <v>504</v>
      </c>
      <c r="N303" s="399"/>
      <c r="O303" s="399"/>
      <c r="P303" s="399"/>
      <c r="Q303" s="398"/>
    </row>
    <row r="304" spans="1:17" ht="25.5">
      <c r="A304" s="428">
        <v>9</v>
      </c>
      <c r="B304" s="497" t="s">
        <v>1909</v>
      </c>
      <c r="C304" s="497" t="s">
        <v>1910</v>
      </c>
      <c r="D304" s="498" t="s">
        <v>319</v>
      </c>
      <c r="E304" s="453">
        <v>605</v>
      </c>
      <c r="F304" s="398"/>
      <c r="G304" s="398"/>
      <c r="H304" s="601" t="s">
        <v>1894</v>
      </c>
      <c r="I304" s="398"/>
      <c r="J304" s="398"/>
      <c r="K304" s="398"/>
      <c r="L304" s="398"/>
      <c r="M304" s="102" t="s">
        <v>504</v>
      </c>
      <c r="N304" s="399"/>
      <c r="O304" s="399"/>
      <c r="P304" s="399"/>
      <c r="Q304" s="398"/>
    </row>
    <row r="305" spans="1:17" ht="63.75">
      <c r="A305" s="498">
        <v>10</v>
      </c>
      <c r="B305" s="497" t="s">
        <v>1911</v>
      </c>
      <c r="C305" s="497" t="s">
        <v>1912</v>
      </c>
      <c r="D305" s="498" t="s">
        <v>320</v>
      </c>
      <c r="E305" s="453">
        <v>900</v>
      </c>
      <c r="F305" s="398"/>
      <c r="G305" s="398"/>
      <c r="H305" s="601" t="s">
        <v>1894</v>
      </c>
      <c r="I305" s="398"/>
      <c r="J305" s="398"/>
      <c r="K305" s="398"/>
      <c r="L305" s="398"/>
      <c r="M305" s="102" t="s">
        <v>504</v>
      </c>
      <c r="N305" s="399"/>
      <c r="O305" s="399"/>
      <c r="P305" s="399"/>
      <c r="Q305" s="398"/>
    </row>
    <row r="306" spans="1:17" ht="25.5">
      <c r="A306" s="428">
        <v>11</v>
      </c>
      <c r="B306" s="497" t="s">
        <v>1913</v>
      </c>
      <c r="C306" s="497" t="s">
        <v>1914</v>
      </c>
      <c r="D306" s="498" t="s">
        <v>320</v>
      </c>
      <c r="E306" s="453">
        <v>500</v>
      </c>
      <c r="F306" s="398"/>
      <c r="G306" s="398"/>
      <c r="H306" s="601" t="s">
        <v>1894</v>
      </c>
      <c r="I306" s="398"/>
      <c r="J306" s="398"/>
      <c r="K306" s="398"/>
      <c r="L306" s="398"/>
      <c r="M306" s="102" t="s">
        <v>504</v>
      </c>
      <c r="N306" s="399"/>
      <c r="O306" s="399"/>
      <c r="P306" s="399"/>
      <c r="Q306" s="398"/>
    </row>
    <row r="307" spans="1:17" ht="25.5">
      <c r="A307" s="498">
        <v>12</v>
      </c>
      <c r="B307" s="497" t="s">
        <v>1915</v>
      </c>
      <c r="C307" s="497" t="s">
        <v>1916</v>
      </c>
      <c r="D307" s="498" t="s">
        <v>320</v>
      </c>
      <c r="E307" s="453">
        <v>500</v>
      </c>
      <c r="F307" s="398"/>
      <c r="G307" s="398"/>
      <c r="H307" s="601"/>
      <c r="I307" s="398"/>
      <c r="J307" s="398"/>
      <c r="K307" s="398"/>
      <c r="L307" s="398"/>
      <c r="M307" s="102"/>
      <c r="N307" s="398"/>
      <c r="O307" s="398"/>
      <c r="P307" s="398"/>
      <c r="Q307" s="398"/>
    </row>
    <row r="308" spans="1:17" ht="51">
      <c r="A308" s="498"/>
      <c r="B308" s="634" t="s">
        <v>1917</v>
      </c>
      <c r="C308" s="498" t="s">
        <v>1918</v>
      </c>
      <c r="D308" s="498" t="s">
        <v>316</v>
      </c>
      <c r="E308" s="453"/>
      <c r="F308" s="398">
        <f>+G308</f>
        <v>955</v>
      </c>
      <c r="G308" s="398">
        <v>955</v>
      </c>
      <c r="H308" s="398"/>
      <c r="I308" s="398"/>
      <c r="J308" s="398"/>
      <c r="K308" s="398"/>
      <c r="L308" s="398"/>
      <c r="M308" s="102" t="s">
        <v>504</v>
      </c>
      <c r="N308" s="399"/>
      <c r="O308" s="399"/>
      <c r="P308" s="399"/>
      <c r="Q308" s="601" t="s">
        <v>1919</v>
      </c>
    </row>
    <row r="309" spans="1:17" ht="25.5">
      <c r="A309" s="428"/>
      <c r="B309" s="634" t="s">
        <v>1920</v>
      </c>
      <c r="C309" s="498" t="s">
        <v>1921</v>
      </c>
      <c r="D309" s="498" t="s">
        <v>316</v>
      </c>
      <c r="E309" s="453"/>
      <c r="F309" s="398">
        <f>+G309</f>
        <v>500</v>
      </c>
      <c r="G309" s="398">
        <v>500</v>
      </c>
      <c r="H309" s="398"/>
      <c r="I309" s="398"/>
      <c r="J309" s="398"/>
      <c r="K309" s="398"/>
      <c r="L309" s="398"/>
      <c r="M309" s="102" t="s">
        <v>504</v>
      </c>
      <c r="N309" s="399"/>
      <c r="O309" s="399"/>
      <c r="P309" s="399"/>
      <c r="Q309" s="601" t="s">
        <v>1919</v>
      </c>
    </row>
    <row r="310" spans="1:17" ht="12.75">
      <c r="A310" s="381"/>
      <c r="B310" s="381" t="s">
        <v>985</v>
      </c>
      <c r="C310" s="381"/>
      <c r="D310" s="499"/>
      <c r="E310" s="635">
        <f>+SUM(E296:E309)</f>
        <v>12500</v>
      </c>
      <c r="F310" s="635">
        <f>+SUM(F296:F309)</f>
        <v>1455</v>
      </c>
      <c r="G310" s="635">
        <f>+SUM(G296:G309)</f>
        <v>1455</v>
      </c>
      <c r="H310" s="381"/>
      <c r="I310" s="381"/>
      <c r="J310" s="381"/>
      <c r="K310" s="381"/>
      <c r="L310" s="381"/>
      <c r="M310" s="381"/>
      <c r="N310" s="382"/>
      <c r="O310" s="382"/>
      <c r="P310" s="382"/>
      <c r="Q310" s="381"/>
    </row>
    <row r="311" spans="1:17" ht="12.75">
      <c r="A311" s="149" t="s">
        <v>8</v>
      </c>
      <c r="B311" s="476"/>
      <c r="C311" s="467"/>
      <c r="D311" s="467"/>
      <c r="E311" s="467"/>
      <c r="F311" s="467"/>
      <c r="G311" s="467"/>
      <c r="H311" s="467"/>
      <c r="I311" s="467"/>
      <c r="J311" s="591"/>
      <c r="K311" s="591"/>
      <c r="L311" s="591"/>
      <c r="M311" s="467"/>
      <c r="N311" s="467"/>
      <c r="O311" s="467"/>
      <c r="P311" s="467"/>
      <c r="Q311" s="467"/>
    </row>
    <row r="312" spans="1:17" ht="12.75">
      <c r="A312" s="612" t="s">
        <v>424</v>
      </c>
      <c r="B312" s="611" t="s">
        <v>1994</v>
      </c>
      <c r="C312" s="610"/>
      <c r="D312" s="571"/>
      <c r="E312" s="612">
        <v>995</v>
      </c>
      <c r="F312" s="612">
        <v>992</v>
      </c>
      <c r="G312" s="612">
        <v>992</v>
      </c>
      <c r="H312" s="571"/>
      <c r="I312" s="571"/>
      <c r="J312" s="571"/>
      <c r="K312" s="610"/>
      <c r="L312" s="610"/>
      <c r="M312" s="571"/>
      <c r="N312" s="571"/>
      <c r="O312" s="571"/>
      <c r="P312" s="571"/>
      <c r="Q312" s="571"/>
    </row>
    <row r="313" spans="1:17" ht="51">
      <c r="A313" s="571">
        <v>1</v>
      </c>
      <c r="B313" s="636" t="s">
        <v>1995</v>
      </c>
      <c r="C313" s="610" t="s">
        <v>1996</v>
      </c>
      <c r="D313" s="571" t="s">
        <v>316</v>
      </c>
      <c r="E313" s="571">
        <v>354</v>
      </c>
      <c r="F313" s="571">
        <v>358</v>
      </c>
      <c r="G313" s="571">
        <v>358</v>
      </c>
      <c r="H313" s="571" t="s">
        <v>1997</v>
      </c>
      <c r="I313" s="571" t="s">
        <v>432</v>
      </c>
      <c r="J313" s="571" t="s">
        <v>1998</v>
      </c>
      <c r="K313" s="610" t="s">
        <v>1998</v>
      </c>
      <c r="L313" s="610" t="s">
        <v>1998</v>
      </c>
      <c r="M313" s="571" t="s">
        <v>1999</v>
      </c>
      <c r="N313" s="608"/>
      <c r="O313" s="608"/>
      <c r="P313" s="608"/>
      <c r="Q313" s="571" t="s">
        <v>2000</v>
      </c>
    </row>
    <row r="314" spans="1:17" ht="51">
      <c r="A314" s="571">
        <v>2</v>
      </c>
      <c r="B314" s="636" t="s">
        <v>2001</v>
      </c>
      <c r="C314" s="610" t="s">
        <v>2002</v>
      </c>
      <c r="D314" s="571" t="s">
        <v>316</v>
      </c>
      <c r="E314" s="571">
        <v>402</v>
      </c>
      <c r="F314" s="571">
        <v>395</v>
      </c>
      <c r="G314" s="571">
        <v>395</v>
      </c>
      <c r="H314" s="571" t="s">
        <v>1997</v>
      </c>
      <c r="I314" s="571" t="s">
        <v>432</v>
      </c>
      <c r="J314" s="571" t="s">
        <v>2003</v>
      </c>
      <c r="K314" s="610" t="s">
        <v>2003</v>
      </c>
      <c r="L314" s="610" t="s">
        <v>2003</v>
      </c>
      <c r="M314" s="571" t="s">
        <v>1999</v>
      </c>
      <c r="N314" s="608"/>
      <c r="O314" s="608"/>
      <c r="P314" s="608"/>
      <c r="Q314" s="571" t="s">
        <v>2000</v>
      </c>
    </row>
    <row r="315" spans="1:17" ht="51">
      <c r="A315" s="571">
        <v>3</v>
      </c>
      <c r="B315" s="636" t="s">
        <v>2004</v>
      </c>
      <c r="C315" s="610" t="s">
        <v>1996</v>
      </c>
      <c r="D315" s="571" t="s">
        <v>316</v>
      </c>
      <c r="E315" s="571">
        <v>239</v>
      </c>
      <c r="F315" s="571">
        <v>239</v>
      </c>
      <c r="G315" s="571">
        <v>239</v>
      </c>
      <c r="H315" s="571" t="s">
        <v>1997</v>
      </c>
      <c r="I315" s="571" t="s">
        <v>432</v>
      </c>
      <c r="J315" s="571" t="s">
        <v>2127</v>
      </c>
      <c r="K315" s="610" t="s">
        <v>2127</v>
      </c>
      <c r="L315" s="610" t="s">
        <v>2127</v>
      </c>
      <c r="M315" s="571" t="s">
        <v>1999</v>
      </c>
      <c r="N315" s="608"/>
      <c r="O315" s="608"/>
      <c r="P315" s="608"/>
      <c r="Q315" s="571" t="s">
        <v>2000</v>
      </c>
    </row>
    <row r="316" spans="1:17" ht="12.75">
      <c r="A316" s="612" t="s">
        <v>423</v>
      </c>
      <c r="B316" s="637" t="s">
        <v>2005</v>
      </c>
      <c r="C316" s="637"/>
      <c r="D316" s="638"/>
      <c r="E316" s="612">
        <v>262</v>
      </c>
      <c r="F316" s="612">
        <v>262</v>
      </c>
      <c r="G316" s="612">
        <v>262</v>
      </c>
      <c r="H316" s="638"/>
      <c r="I316" s="638"/>
      <c r="J316" s="638"/>
      <c r="K316" s="637"/>
      <c r="L316" s="637"/>
      <c r="M316" s="638"/>
      <c r="N316" s="638"/>
      <c r="O316" s="638"/>
      <c r="P316" s="638"/>
      <c r="Q316" s="638"/>
    </row>
    <row r="317" spans="1:17" ht="51">
      <c r="A317" s="571">
        <v>1</v>
      </c>
      <c r="B317" s="636" t="s">
        <v>2006</v>
      </c>
      <c r="C317" s="610" t="s">
        <v>2007</v>
      </c>
      <c r="D317" s="571" t="s">
        <v>316</v>
      </c>
      <c r="E317" s="571">
        <v>262</v>
      </c>
      <c r="F317" s="571">
        <v>262</v>
      </c>
      <c r="G317" s="571">
        <v>262</v>
      </c>
      <c r="H317" s="571" t="s">
        <v>1997</v>
      </c>
      <c r="I317" s="571" t="s">
        <v>432</v>
      </c>
      <c r="J317" s="608" t="s">
        <v>2003</v>
      </c>
      <c r="K317" s="636" t="s">
        <v>2003</v>
      </c>
      <c r="L317" s="636" t="s">
        <v>2003</v>
      </c>
      <c r="M317" s="571" t="s">
        <v>2008</v>
      </c>
      <c r="N317" s="571" t="s">
        <v>99</v>
      </c>
      <c r="O317" s="571" t="s">
        <v>99</v>
      </c>
      <c r="P317" s="571" t="s">
        <v>99</v>
      </c>
      <c r="Q317" s="571" t="s">
        <v>2000</v>
      </c>
    </row>
    <row r="318" spans="1:17" ht="12.75">
      <c r="A318" s="612" t="s">
        <v>425</v>
      </c>
      <c r="B318" s="637" t="s">
        <v>2009</v>
      </c>
      <c r="C318" s="637"/>
      <c r="D318" s="638"/>
      <c r="E318" s="612">
        <v>230</v>
      </c>
      <c r="F318" s="612">
        <v>290</v>
      </c>
      <c r="G318" s="612">
        <v>290</v>
      </c>
      <c r="H318" s="638"/>
      <c r="I318" s="638"/>
      <c r="J318" s="638"/>
      <c r="K318" s="637"/>
      <c r="L318" s="637"/>
      <c r="M318" s="638"/>
      <c r="N318" s="638"/>
      <c r="O318" s="638"/>
      <c r="P318" s="638"/>
      <c r="Q318" s="638"/>
    </row>
    <row r="319" spans="1:17" ht="51">
      <c r="A319" s="571">
        <v>1</v>
      </c>
      <c r="B319" s="639" t="s">
        <v>2010</v>
      </c>
      <c r="C319" s="610" t="s">
        <v>2011</v>
      </c>
      <c r="D319" s="571" t="s">
        <v>316</v>
      </c>
      <c r="E319" s="571">
        <v>105</v>
      </c>
      <c r="F319" s="571">
        <v>109</v>
      </c>
      <c r="G319" s="571">
        <v>109</v>
      </c>
      <c r="H319" s="571" t="s">
        <v>1997</v>
      </c>
      <c r="I319" s="571" t="s">
        <v>432</v>
      </c>
      <c r="J319" s="608" t="s">
        <v>2003</v>
      </c>
      <c r="K319" s="636" t="s">
        <v>2003</v>
      </c>
      <c r="L319" s="636" t="s">
        <v>2003</v>
      </c>
      <c r="M319" s="571" t="s">
        <v>2008</v>
      </c>
      <c r="N319" s="571" t="s">
        <v>99</v>
      </c>
      <c r="O319" s="571" t="s">
        <v>99</v>
      </c>
      <c r="P319" s="571" t="s">
        <v>99</v>
      </c>
      <c r="Q319" s="571" t="s">
        <v>2000</v>
      </c>
    </row>
    <row r="320" spans="1:17" ht="51">
      <c r="A320" s="571">
        <v>2</v>
      </c>
      <c r="B320" s="639" t="s">
        <v>2012</v>
      </c>
      <c r="C320" s="610" t="s">
        <v>2011</v>
      </c>
      <c r="D320" s="571" t="s">
        <v>316</v>
      </c>
      <c r="E320" s="571">
        <v>125</v>
      </c>
      <c r="F320" s="571">
        <v>181</v>
      </c>
      <c r="G320" s="571">
        <v>181</v>
      </c>
      <c r="H320" s="571" t="s">
        <v>1997</v>
      </c>
      <c r="I320" s="571" t="s">
        <v>432</v>
      </c>
      <c r="J320" s="608" t="s">
        <v>2003</v>
      </c>
      <c r="K320" s="636" t="s">
        <v>2003</v>
      </c>
      <c r="L320" s="636" t="s">
        <v>2003</v>
      </c>
      <c r="M320" s="571" t="s">
        <v>2008</v>
      </c>
      <c r="N320" s="571" t="s">
        <v>99</v>
      </c>
      <c r="O320" s="571" t="s">
        <v>99</v>
      </c>
      <c r="P320" s="571" t="s">
        <v>99</v>
      </c>
      <c r="Q320" s="571" t="s">
        <v>2000</v>
      </c>
    </row>
    <row r="321" spans="1:17" ht="12.75">
      <c r="A321" s="612" t="s">
        <v>649</v>
      </c>
      <c r="B321" s="637" t="s">
        <v>2013</v>
      </c>
      <c r="C321" s="637"/>
      <c r="D321" s="638"/>
      <c r="E321" s="612">
        <v>300</v>
      </c>
      <c r="F321" s="612">
        <v>300</v>
      </c>
      <c r="G321" s="612">
        <v>300</v>
      </c>
      <c r="H321" s="638"/>
      <c r="I321" s="638"/>
      <c r="J321" s="638"/>
      <c r="K321" s="637"/>
      <c r="L321" s="637"/>
      <c r="M321" s="638"/>
      <c r="N321" s="638"/>
      <c r="O321" s="638"/>
      <c r="P321" s="638"/>
      <c r="Q321" s="638"/>
    </row>
    <row r="322" spans="1:17" ht="51">
      <c r="A322" s="571">
        <v>1</v>
      </c>
      <c r="B322" s="636" t="s">
        <v>2014</v>
      </c>
      <c r="C322" s="610" t="s">
        <v>2015</v>
      </c>
      <c r="D322" s="571" t="s">
        <v>316</v>
      </c>
      <c r="E322" s="571">
        <v>200</v>
      </c>
      <c r="F322" s="571">
        <v>200</v>
      </c>
      <c r="G322" s="571">
        <v>200</v>
      </c>
      <c r="H322" s="571" t="s">
        <v>317</v>
      </c>
      <c r="I322" s="571" t="s">
        <v>317</v>
      </c>
      <c r="J322" s="608" t="s">
        <v>2003</v>
      </c>
      <c r="K322" s="636" t="s">
        <v>2003</v>
      </c>
      <c r="L322" s="636" t="s">
        <v>2003</v>
      </c>
      <c r="M322" s="571" t="s">
        <v>2008</v>
      </c>
      <c r="N322" s="571" t="s">
        <v>99</v>
      </c>
      <c r="O322" s="571" t="s">
        <v>99</v>
      </c>
      <c r="P322" s="571" t="s">
        <v>99</v>
      </c>
      <c r="Q322" s="571" t="s">
        <v>2000</v>
      </c>
    </row>
    <row r="323" spans="1:17" ht="51">
      <c r="A323" s="571">
        <v>2</v>
      </c>
      <c r="B323" s="636" t="s">
        <v>2016</v>
      </c>
      <c r="C323" s="610" t="s">
        <v>2017</v>
      </c>
      <c r="D323" s="571" t="s">
        <v>316</v>
      </c>
      <c r="E323" s="571">
        <v>100</v>
      </c>
      <c r="F323" s="571">
        <v>100</v>
      </c>
      <c r="G323" s="571">
        <v>100</v>
      </c>
      <c r="H323" s="571" t="s">
        <v>317</v>
      </c>
      <c r="I323" s="571" t="s">
        <v>317</v>
      </c>
      <c r="J323" s="608" t="s">
        <v>2003</v>
      </c>
      <c r="K323" s="636" t="s">
        <v>2003</v>
      </c>
      <c r="L323" s="636" t="s">
        <v>2003</v>
      </c>
      <c r="M323" s="571" t="s">
        <v>2008</v>
      </c>
      <c r="N323" s="571" t="s">
        <v>99</v>
      </c>
      <c r="O323" s="571" t="s">
        <v>99</v>
      </c>
      <c r="P323" s="571" t="s">
        <v>99</v>
      </c>
      <c r="Q323" s="571" t="s">
        <v>2000</v>
      </c>
    </row>
    <row r="324" spans="1:17" ht="12.75">
      <c r="A324" s="612" t="s">
        <v>650</v>
      </c>
      <c r="B324" s="637" t="s">
        <v>2018</v>
      </c>
      <c r="C324" s="637"/>
      <c r="D324" s="638"/>
      <c r="E324" s="612">
        <v>528</v>
      </c>
      <c r="F324" s="612">
        <v>528</v>
      </c>
      <c r="G324" s="612">
        <v>528</v>
      </c>
      <c r="H324" s="638"/>
      <c r="I324" s="638"/>
      <c r="J324" s="638"/>
      <c r="K324" s="637"/>
      <c r="L324" s="637"/>
      <c r="M324" s="638"/>
      <c r="N324" s="638"/>
      <c r="O324" s="638"/>
      <c r="P324" s="638"/>
      <c r="Q324" s="638"/>
    </row>
    <row r="325" spans="1:17" ht="51">
      <c r="A325" s="571">
        <v>1</v>
      </c>
      <c r="B325" s="636" t="s">
        <v>2019</v>
      </c>
      <c r="C325" s="610" t="s">
        <v>2020</v>
      </c>
      <c r="D325" s="571" t="s">
        <v>316</v>
      </c>
      <c r="E325" s="571">
        <v>370</v>
      </c>
      <c r="F325" s="571">
        <v>370</v>
      </c>
      <c r="G325" s="571">
        <v>370</v>
      </c>
      <c r="H325" s="571" t="s">
        <v>317</v>
      </c>
      <c r="I325" s="571" t="s">
        <v>317</v>
      </c>
      <c r="J325" s="608" t="s">
        <v>2003</v>
      </c>
      <c r="K325" s="636" t="s">
        <v>2003</v>
      </c>
      <c r="L325" s="636" t="s">
        <v>2003</v>
      </c>
      <c r="M325" s="571" t="s">
        <v>2008</v>
      </c>
      <c r="N325" s="571" t="s">
        <v>99</v>
      </c>
      <c r="O325" s="571" t="s">
        <v>99</v>
      </c>
      <c r="P325" s="571" t="s">
        <v>99</v>
      </c>
      <c r="Q325" s="571" t="s">
        <v>2000</v>
      </c>
    </row>
    <row r="326" spans="1:17" ht="51">
      <c r="A326" s="571">
        <v>2</v>
      </c>
      <c r="B326" s="636" t="s">
        <v>2021</v>
      </c>
      <c r="C326" s="636" t="s">
        <v>2022</v>
      </c>
      <c r="D326" s="571" t="s">
        <v>316</v>
      </c>
      <c r="E326" s="571">
        <v>90</v>
      </c>
      <c r="F326" s="571">
        <v>90</v>
      </c>
      <c r="G326" s="571">
        <v>90</v>
      </c>
      <c r="H326" s="571" t="s">
        <v>317</v>
      </c>
      <c r="I326" s="571" t="s">
        <v>317</v>
      </c>
      <c r="J326" s="608" t="s">
        <v>2003</v>
      </c>
      <c r="K326" s="636" t="s">
        <v>2003</v>
      </c>
      <c r="L326" s="636" t="s">
        <v>2003</v>
      </c>
      <c r="M326" s="571" t="s">
        <v>2008</v>
      </c>
      <c r="N326" s="571" t="s">
        <v>99</v>
      </c>
      <c r="O326" s="571" t="s">
        <v>99</v>
      </c>
      <c r="P326" s="571" t="s">
        <v>99</v>
      </c>
      <c r="Q326" s="571" t="s">
        <v>2000</v>
      </c>
    </row>
    <row r="327" spans="1:17" ht="51">
      <c r="A327" s="571">
        <v>3</v>
      </c>
      <c r="B327" s="636" t="s">
        <v>2023</v>
      </c>
      <c r="C327" s="636" t="s">
        <v>2024</v>
      </c>
      <c r="D327" s="571" t="s">
        <v>316</v>
      </c>
      <c r="E327" s="571">
        <v>68</v>
      </c>
      <c r="F327" s="571">
        <v>68</v>
      </c>
      <c r="G327" s="571">
        <v>68</v>
      </c>
      <c r="H327" s="571" t="s">
        <v>317</v>
      </c>
      <c r="I327" s="571" t="s">
        <v>317</v>
      </c>
      <c r="J327" s="608" t="s">
        <v>2003</v>
      </c>
      <c r="K327" s="636" t="s">
        <v>2003</v>
      </c>
      <c r="L327" s="636" t="s">
        <v>2003</v>
      </c>
      <c r="M327" s="571" t="s">
        <v>2008</v>
      </c>
      <c r="N327" s="571" t="s">
        <v>99</v>
      </c>
      <c r="O327" s="571" t="s">
        <v>99</v>
      </c>
      <c r="P327" s="571" t="s">
        <v>99</v>
      </c>
      <c r="Q327" s="571" t="s">
        <v>2000</v>
      </c>
    </row>
    <row r="328" spans="1:17" ht="12.75">
      <c r="A328" s="612" t="s">
        <v>188</v>
      </c>
      <c r="B328" s="637" t="s">
        <v>2025</v>
      </c>
      <c r="C328" s="611"/>
      <c r="D328" s="571"/>
      <c r="E328" s="612">
        <v>845</v>
      </c>
      <c r="F328" s="612">
        <v>845</v>
      </c>
      <c r="G328" s="612">
        <v>845</v>
      </c>
      <c r="H328" s="608"/>
      <c r="I328" s="608"/>
      <c r="J328" s="608"/>
      <c r="K328" s="636"/>
      <c r="L328" s="636"/>
      <c r="M328" s="608"/>
      <c r="N328" s="608"/>
      <c r="O328" s="608"/>
      <c r="P328" s="608"/>
      <c r="Q328" s="608"/>
    </row>
    <row r="329" spans="1:17" ht="51">
      <c r="A329" s="571">
        <v>1</v>
      </c>
      <c r="B329" s="636" t="s">
        <v>2026</v>
      </c>
      <c r="C329" s="610" t="s">
        <v>2027</v>
      </c>
      <c r="D329" s="571" t="s">
        <v>316</v>
      </c>
      <c r="E329" s="571">
        <v>845</v>
      </c>
      <c r="F329" s="571">
        <v>845</v>
      </c>
      <c r="G329" s="571">
        <v>845</v>
      </c>
      <c r="H329" s="571" t="s">
        <v>317</v>
      </c>
      <c r="I329" s="571" t="s">
        <v>317</v>
      </c>
      <c r="J329" s="608" t="s">
        <v>2003</v>
      </c>
      <c r="K329" s="636" t="s">
        <v>2003</v>
      </c>
      <c r="L329" s="636" t="s">
        <v>2003</v>
      </c>
      <c r="M329" s="571" t="s">
        <v>2025</v>
      </c>
      <c r="N329" s="608"/>
      <c r="O329" s="608"/>
      <c r="P329" s="608"/>
      <c r="Q329" s="571" t="s">
        <v>2000</v>
      </c>
    </row>
    <row r="330" spans="1:17" ht="12.75">
      <c r="A330" s="571"/>
      <c r="B330" s="637" t="s">
        <v>1129</v>
      </c>
      <c r="C330" s="637"/>
      <c r="D330" s="638"/>
      <c r="E330" s="612">
        <v>3.16</v>
      </c>
      <c r="F330" s="638">
        <v>3.217</v>
      </c>
      <c r="G330" s="638">
        <v>3.217</v>
      </c>
      <c r="H330" s="638"/>
      <c r="I330" s="638"/>
      <c r="J330" s="638"/>
      <c r="K330" s="637"/>
      <c r="L330" s="637"/>
      <c r="M330" s="608"/>
      <c r="N330" s="608"/>
      <c r="O330" s="608"/>
      <c r="P330" s="608"/>
      <c r="Q330" s="608"/>
    </row>
    <row r="331" spans="1:17" ht="12.75">
      <c r="A331" s="55" t="s">
        <v>574</v>
      </c>
      <c r="B331" s="53"/>
      <c r="C331" s="53"/>
      <c r="D331" s="53"/>
      <c r="E331" s="54"/>
      <c r="F331" s="53">
        <f>SUM(F332:F335)</f>
        <v>2709</v>
      </c>
      <c r="G331" s="53"/>
      <c r="H331" s="53"/>
      <c r="I331" s="53"/>
      <c r="J331" s="53"/>
      <c r="K331" s="53"/>
      <c r="L331" s="53"/>
      <c r="M331" s="53"/>
      <c r="N331" s="53"/>
      <c r="O331" s="53"/>
      <c r="P331" s="53"/>
      <c r="Q331" s="53"/>
    </row>
    <row r="332" spans="1:17" ht="63.75" customHeight="1">
      <c r="A332" s="1026">
        <v>1</v>
      </c>
      <c r="B332" s="1033" t="s">
        <v>2048</v>
      </c>
      <c r="C332" s="1034" t="s">
        <v>2049</v>
      </c>
      <c r="D332" s="1033" t="s">
        <v>401</v>
      </c>
      <c r="E332" s="1033">
        <v>100</v>
      </c>
      <c r="F332" s="1033">
        <v>100</v>
      </c>
      <c r="G332" s="1033">
        <v>100</v>
      </c>
      <c r="H332" s="1033" t="s">
        <v>317</v>
      </c>
      <c r="I332" s="1033" t="s">
        <v>317</v>
      </c>
      <c r="J332" s="1033" t="s">
        <v>582</v>
      </c>
      <c r="K332" s="1033" t="s">
        <v>583</v>
      </c>
      <c r="L332" s="1033" t="s">
        <v>583</v>
      </c>
      <c r="M332" s="1033" t="s">
        <v>584</v>
      </c>
      <c r="N332" s="1033"/>
      <c r="O332" s="1033"/>
      <c r="P332" s="1033"/>
      <c r="Q332" s="1033" t="s">
        <v>585</v>
      </c>
    </row>
    <row r="333" spans="1:17" ht="12.75">
      <c r="A333" s="1027"/>
      <c r="B333" s="1033"/>
      <c r="C333" s="1034"/>
      <c r="D333" s="1033"/>
      <c r="E333" s="1033"/>
      <c r="F333" s="1033"/>
      <c r="G333" s="1033"/>
      <c r="H333" s="1033"/>
      <c r="I333" s="1033"/>
      <c r="J333" s="1033"/>
      <c r="K333" s="1033"/>
      <c r="L333" s="1033"/>
      <c r="M333" s="1033"/>
      <c r="N333" s="1033"/>
      <c r="O333" s="1033"/>
      <c r="P333" s="1033"/>
      <c r="Q333" s="1033"/>
    </row>
    <row r="334" spans="1:17" ht="12.75">
      <c r="A334" s="1028"/>
      <c r="B334" s="1033"/>
      <c r="C334" s="1034"/>
      <c r="D334" s="1033"/>
      <c r="E334" s="1033"/>
      <c r="F334" s="1033"/>
      <c r="G334" s="1033"/>
      <c r="H334" s="1033"/>
      <c r="I334" s="1033"/>
      <c r="J334" s="1033"/>
      <c r="K334" s="1033"/>
      <c r="L334" s="1033"/>
      <c r="M334" s="1033"/>
      <c r="N334" s="1033"/>
      <c r="O334" s="1033"/>
      <c r="P334" s="1033"/>
      <c r="Q334" s="1033"/>
    </row>
    <row r="335" spans="1:17" ht="12.75">
      <c r="A335" s="1026">
        <v>2</v>
      </c>
      <c r="B335" s="1033" t="s">
        <v>2050</v>
      </c>
      <c r="C335" s="1034" t="s">
        <v>2051</v>
      </c>
      <c r="D335" s="1033" t="s">
        <v>401</v>
      </c>
      <c r="E335" s="1033">
        <v>2370</v>
      </c>
      <c r="F335" s="1033">
        <v>2609</v>
      </c>
      <c r="G335" s="1033">
        <v>2609</v>
      </c>
      <c r="H335" s="1033" t="s">
        <v>317</v>
      </c>
      <c r="I335" s="1033" t="s">
        <v>317</v>
      </c>
      <c r="J335" s="1033" t="s">
        <v>582</v>
      </c>
      <c r="K335" s="1033" t="s">
        <v>583</v>
      </c>
      <c r="L335" s="1033" t="s">
        <v>583</v>
      </c>
      <c r="M335" s="1033" t="s">
        <v>584</v>
      </c>
      <c r="N335" s="1034"/>
      <c r="O335" s="1034"/>
      <c r="P335" s="1034"/>
      <c r="Q335" s="1033" t="s">
        <v>585</v>
      </c>
    </row>
    <row r="336" spans="1:17" ht="12.75">
      <c r="A336" s="1027"/>
      <c r="B336" s="1033"/>
      <c r="C336" s="1034"/>
      <c r="D336" s="1033"/>
      <c r="E336" s="1033"/>
      <c r="F336" s="1033"/>
      <c r="G336" s="1033"/>
      <c r="H336" s="1033"/>
      <c r="I336" s="1033"/>
      <c r="J336" s="1033"/>
      <c r="K336" s="1033"/>
      <c r="L336" s="1033"/>
      <c r="M336" s="1033"/>
      <c r="N336" s="1034"/>
      <c r="O336" s="1034"/>
      <c r="P336" s="1034"/>
      <c r="Q336" s="1033"/>
    </row>
    <row r="337" spans="1:17" ht="63" customHeight="1">
      <c r="A337" s="1028"/>
      <c r="B337" s="1033"/>
      <c r="C337" s="1034"/>
      <c r="D337" s="1033"/>
      <c r="E337" s="1033"/>
      <c r="F337" s="1033"/>
      <c r="G337" s="1033"/>
      <c r="H337" s="1033"/>
      <c r="I337" s="1033"/>
      <c r="J337" s="1033"/>
      <c r="K337" s="1033"/>
      <c r="L337" s="1033"/>
      <c r="M337" s="1033"/>
      <c r="N337" s="1034"/>
      <c r="O337" s="1034"/>
      <c r="P337" s="1034"/>
      <c r="Q337" s="1033"/>
    </row>
    <row r="338" spans="1:17" ht="63.75" customHeight="1">
      <c r="A338" s="1026">
        <v>2</v>
      </c>
      <c r="B338" s="1033" t="s">
        <v>2052</v>
      </c>
      <c r="C338" s="1034" t="s">
        <v>2053</v>
      </c>
      <c r="D338" s="1033" t="s">
        <v>401</v>
      </c>
      <c r="E338" s="1033">
        <v>200</v>
      </c>
      <c r="F338" s="1033">
        <v>591</v>
      </c>
      <c r="G338" s="1033">
        <v>591</v>
      </c>
      <c r="H338" s="1033" t="s">
        <v>317</v>
      </c>
      <c r="I338" s="1033" t="s">
        <v>317</v>
      </c>
      <c r="J338" s="1033" t="s">
        <v>582</v>
      </c>
      <c r="K338" s="1033" t="s">
        <v>583</v>
      </c>
      <c r="L338" s="1033" t="s">
        <v>583</v>
      </c>
      <c r="M338" s="1033" t="s">
        <v>584</v>
      </c>
      <c r="N338" s="1034"/>
      <c r="O338" s="1034"/>
      <c r="P338" s="1034"/>
      <c r="Q338" s="1033" t="s">
        <v>585</v>
      </c>
    </row>
    <row r="339" spans="1:17" ht="12.75">
      <c r="A339" s="1027"/>
      <c r="B339" s="1033"/>
      <c r="C339" s="1034"/>
      <c r="D339" s="1033"/>
      <c r="E339" s="1033"/>
      <c r="F339" s="1033"/>
      <c r="G339" s="1033"/>
      <c r="H339" s="1033"/>
      <c r="I339" s="1033"/>
      <c r="J339" s="1033"/>
      <c r="K339" s="1033"/>
      <c r="L339" s="1033"/>
      <c r="M339" s="1033"/>
      <c r="N339" s="1034"/>
      <c r="O339" s="1034"/>
      <c r="P339" s="1034"/>
      <c r="Q339" s="1033"/>
    </row>
    <row r="340" spans="1:17" ht="5.25" customHeight="1">
      <c r="A340" s="1028"/>
      <c r="B340" s="1033"/>
      <c r="C340" s="1034"/>
      <c r="D340" s="1033"/>
      <c r="E340" s="1033"/>
      <c r="F340" s="1033"/>
      <c r="G340" s="1033"/>
      <c r="H340" s="1033"/>
      <c r="I340" s="1033"/>
      <c r="J340" s="1033"/>
      <c r="K340" s="1033"/>
      <c r="L340" s="1033"/>
      <c r="M340" s="1033"/>
      <c r="N340" s="1034"/>
      <c r="O340" s="1034"/>
      <c r="P340" s="1034"/>
      <c r="Q340" s="1033"/>
    </row>
    <row r="341" spans="1:17" ht="81.75" customHeight="1">
      <c r="A341" s="1031">
        <v>1</v>
      </c>
      <c r="B341" s="1033" t="s">
        <v>2054</v>
      </c>
      <c r="C341" s="1034" t="s">
        <v>2055</v>
      </c>
      <c r="D341" s="1033" t="s">
        <v>401</v>
      </c>
      <c r="E341" s="1033">
        <v>105</v>
      </c>
      <c r="F341" s="1033">
        <v>60</v>
      </c>
      <c r="G341" s="1033">
        <v>60</v>
      </c>
      <c r="H341" s="1033" t="s">
        <v>317</v>
      </c>
      <c r="I341" s="1033" t="s">
        <v>317</v>
      </c>
      <c r="J341" s="1033" t="s">
        <v>582</v>
      </c>
      <c r="K341" s="1033" t="s">
        <v>583</v>
      </c>
      <c r="L341" s="1033" t="s">
        <v>583</v>
      </c>
      <c r="M341" s="1033" t="s">
        <v>584</v>
      </c>
      <c r="N341" s="1034"/>
      <c r="O341" s="1034"/>
      <c r="P341" s="1034"/>
      <c r="Q341" s="1033" t="s">
        <v>585</v>
      </c>
    </row>
    <row r="342" spans="1:17" ht="12.75" customHeight="1" hidden="1">
      <c r="A342" s="1031"/>
      <c r="B342" s="1033"/>
      <c r="C342" s="1034"/>
      <c r="D342" s="1033"/>
      <c r="E342" s="1033"/>
      <c r="F342" s="1033"/>
      <c r="G342" s="1033"/>
      <c r="H342" s="1033"/>
      <c r="I342" s="1033"/>
      <c r="J342" s="1033"/>
      <c r="K342" s="1033"/>
      <c r="L342" s="1033"/>
      <c r="M342" s="1033"/>
      <c r="N342" s="1034"/>
      <c r="O342" s="1034"/>
      <c r="P342" s="1034"/>
      <c r="Q342" s="1033"/>
    </row>
    <row r="343" spans="1:17" ht="12.75" customHeight="1" hidden="1">
      <c r="A343" s="1031"/>
      <c r="B343" s="1033"/>
      <c r="C343" s="1034"/>
      <c r="D343" s="1033"/>
      <c r="E343" s="1033"/>
      <c r="F343" s="1033"/>
      <c r="G343" s="1033"/>
      <c r="H343" s="1033"/>
      <c r="I343" s="1033"/>
      <c r="J343" s="1033"/>
      <c r="K343" s="1033"/>
      <c r="L343" s="1033"/>
      <c r="M343" s="1033"/>
      <c r="N343" s="1034"/>
      <c r="O343" s="1034"/>
      <c r="P343" s="1034"/>
      <c r="Q343" s="1033"/>
    </row>
    <row r="344" spans="1:17" ht="87.75" customHeight="1">
      <c r="A344" s="1031">
        <v>2</v>
      </c>
      <c r="B344" s="1033" t="s">
        <v>2056</v>
      </c>
      <c r="C344" s="1034" t="s">
        <v>2057</v>
      </c>
      <c r="D344" s="1033" t="s">
        <v>401</v>
      </c>
      <c r="E344" s="1033"/>
      <c r="F344" s="1033">
        <v>2082</v>
      </c>
      <c r="G344" s="1033">
        <v>2082</v>
      </c>
      <c r="H344" s="1033" t="s">
        <v>317</v>
      </c>
      <c r="I344" s="1033" t="s">
        <v>317</v>
      </c>
      <c r="J344" s="1033" t="s">
        <v>582</v>
      </c>
      <c r="K344" s="1033" t="s">
        <v>583</v>
      </c>
      <c r="L344" s="1033" t="s">
        <v>583</v>
      </c>
      <c r="M344" s="1033" t="s">
        <v>584</v>
      </c>
      <c r="N344" s="1034"/>
      <c r="O344" s="1034"/>
      <c r="P344" s="1034"/>
      <c r="Q344" s="1033" t="s">
        <v>585</v>
      </c>
    </row>
    <row r="345" spans="1:17" ht="12.75" customHeight="1" hidden="1">
      <c r="A345" s="1031"/>
      <c r="B345" s="1033"/>
      <c r="C345" s="1034"/>
      <c r="D345" s="1033"/>
      <c r="E345" s="1033"/>
      <c r="F345" s="1033"/>
      <c r="G345" s="1033"/>
      <c r="H345" s="1033"/>
      <c r="I345" s="1033"/>
      <c r="J345" s="1033"/>
      <c r="K345" s="1033"/>
      <c r="L345" s="1033"/>
      <c r="M345" s="1033"/>
      <c r="N345" s="1034"/>
      <c r="O345" s="1034"/>
      <c r="P345" s="1034"/>
      <c r="Q345" s="1033"/>
    </row>
    <row r="346" spans="1:17" ht="12.75" customHeight="1" hidden="1">
      <c r="A346" s="1031"/>
      <c r="B346" s="1033"/>
      <c r="C346" s="1034"/>
      <c r="D346" s="1033"/>
      <c r="E346" s="1033"/>
      <c r="F346" s="1033"/>
      <c r="G346" s="1033"/>
      <c r="H346" s="1033"/>
      <c r="I346" s="1033"/>
      <c r="J346" s="1033"/>
      <c r="K346" s="1033"/>
      <c r="L346" s="1033"/>
      <c r="M346" s="1033"/>
      <c r="N346" s="1034"/>
      <c r="O346" s="1034"/>
      <c r="P346" s="1034"/>
      <c r="Q346" s="1033"/>
    </row>
    <row r="347" spans="1:17" ht="53.25" customHeight="1">
      <c r="A347" s="1031">
        <v>3</v>
      </c>
      <c r="B347" s="1033" t="s">
        <v>2058</v>
      </c>
      <c r="C347" s="1034" t="s">
        <v>2059</v>
      </c>
      <c r="D347" s="1033" t="s">
        <v>401</v>
      </c>
      <c r="E347" s="1033"/>
      <c r="F347" s="1033">
        <v>737</v>
      </c>
      <c r="G347" s="1033">
        <v>737</v>
      </c>
      <c r="H347" s="1033" t="s">
        <v>317</v>
      </c>
      <c r="I347" s="1033" t="s">
        <v>317</v>
      </c>
      <c r="J347" s="1033" t="s">
        <v>582</v>
      </c>
      <c r="K347" s="1033" t="s">
        <v>583</v>
      </c>
      <c r="L347" s="1033" t="s">
        <v>583</v>
      </c>
      <c r="M347" s="1033" t="s">
        <v>584</v>
      </c>
      <c r="N347" s="1034"/>
      <c r="O347" s="1034"/>
      <c r="P347" s="1034"/>
      <c r="Q347" s="1033" t="s">
        <v>585</v>
      </c>
    </row>
    <row r="348" spans="1:17" ht="12.75" customHeight="1" hidden="1">
      <c r="A348" s="1031"/>
      <c r="B348" s="1033"/>
      <c r="C348" s="1034"/>
      <c r="D348" s="1033"/>
      <c r="E348" s="1033"/>
      <c r="F348" s="1033"/>
      <c r="G348" s="1033"/>
      <c r="H348" s="1033"/>
      <c r="I348" s="1033"/>
      <c r="J348" s="1033"/>
      <c r="K348" s="1033"/>
      <c r="L348" s="1033"/>
      <c r="M348" s="1033"/>
      <c r="N348" s="1034"/>
      <c r="O348" s="1034"/>
      <c r="P348" s="1034"/>
      <c r="Q348" s="1033"/>
    </row>
    <row r="349" spans="1:17" ht="12.75" customHeight="1" hidden="1">
      <c r="A349" s="1031"/>
      <c r="B349" s="1033"/>
      <c r="C349" s="1034"/>
      <c r="D349" s="1033"/>
      <c r="E349" s="1033"/>
      <c r="F349" s="1033"/>
      <c r="G349" s="1033"/>
      <c r="H349" s="1033"/>
      <c r="I349" s="1033"/>
      <c r="J349" s="1033"/>
      <c r="K349" s="1033"/>
      <c r="L349" s="1033"/>
      <c r="M349" s="1033"/>
      <c r="N349" s="1034"/>
      <c r="O349" s="1034"/>
      <c r="P349" s="1034"/>
      <c r="Q349" s="1033"/>
    </row>
    <row r="350" spans="1:17" ht="27" customHeight="1" hidden="1">
      <c r="A350" s="1031"/>
      <c r="B350" s="1033"/>
      <c r="C350" s="1034"/>
      <c r="D350" s="1033"/>
      <c r="E350" s="1033"/>
      <c r="F350" s="1033"/>
      <c r="G350" s="1033"/>
      <c r="H350" s="1033"/>
      <c r="I350" s="1033"/>
      <c r="J350" s="1033"/>
      <c r="K350" s="1033"/>
      <c r="L350" s="1033"/>
      <c r="M350" s="1033"/>
      <c r="N350" s="1034"/>
      <c r="O350" s="1034"/>
      <c r="P350" s="1034"/>
      <c r="Q350" s="1033"/>
    </row>
    <row r="351" spans="1:17" ht="26.25" customHeight="1" hidden="1" thickBot="1">
      <c r="A351" s="1031"/>
      <c r="B351" s="1033"/>
      <c r="C351" s="1034"/>
      <c r="D351" s="1033"/>
      <c r="E351" s="1033"/>
      <c r="F351" s="1033"/>
      <c r="G351" s="1033"/>
      <c r="H351" s="1033"/>
      <c r="I351" s="1033"/>
      <c r="J351" s="1033"/>
      <c r="K351" s="1033"/>
      <c r="L351" s="1033"/>
      <c r="M351" s="1033"/>
      <c r="N351" s="1034"/>
      <c r="O351" s="1034"/>
      <c r="P351" s="1034"/>
      <c r="Q351" s="1033"/>
    </row>
    <row r="352" spans="1:17" ht="25.5" customHeight="1" hidden="1" thickBot="1">
      <c r="A352" s="1031"/>
      <c r="B352" s="1033"/>
      <c r="C352" s="1034"/>
      <c r="D352" s="1033"/>
      <c r="E352" s="1033"/>
      <c r="F352" s="1033"/>
      <c r="G352" s="1033"/>
      <c r="H352" s="1033"/>
      <c r="I352" s="1033"/>
      <c r="J352" s="1033"/>
      <c r="K352" s="1033"/>
      <c r="L352" s="1033"/>
      <c r="M352" s="1033"/>
      <c r="N352" s="1034"/>
      <c r="O352" s="1034"/>
      <c r="P352" s="1034"/>
      <c r="Q352" s="1033"/>
    </row>
    <row r="353" spans="1:17" ht="21" customHeight="1" hidden="1" thickBot="1">
      <c r="A353" s="1031"/>
      <c r="B353" s="1033"/>
      <c r="C353" s="1034"/>
      <c r="D353" s="1033"/>
      <c r="E353" s="1033"/>
      <c r="F353" s="1033"/>
      <c r="G353" s="1033"/>
      <c r="H353" s="1033"/>
      <c r="I353" s="1033"/>
      <c r="J353" s="1033"/>
      <c r="K353" s="1033"/>
      <c r="L353" s="1033"/>
      <c r="M353" s="1033"/>
      <c r="N353" s="1034"/>
      <c r="O353" s="1034"/>
      <c r="P353" s="1034"/>
      <c r="Q353" s="1033"/>
    </row>
    <row r="354" spans="1:17" ht="63.75" customHeight="1">
      <c r="A354" s="640"/>
      <c r="B354" s="641" t="s">
        <v>2060</v>
      </c>
      <c r="C354" s="640" t="s">
        <v>2061</v>
      </c>
      <c r="D354" s="640" t="s">
        <v>401</v>
      </c>
      <c r="E354" s="640"/>
      <c r="F354" s="640">
        <v>563</v>
      </c>
      <c r="G354" s="640">
        <v>563</v>
      </c>
      <c r="H354" s="640" t="s">
        <v>317</v>
      </c>
      <c r="I354" s="640" t="s">
        <v>317</v>
      </c>
      <c r="J354" s="641" t="s">
        <v>582</v>
      </c>
      <c r="K354" s="641" t="s">
        <v>583</v>
      </c>
      <c r="L354" s="641" t="s">
        <v>583</v>
      </c>
      <c r="M354" s="640" t="s">
        <v>584</v>
      </c>
      <c r="N354" s="640"/>
      <c r="O354" s="640"/>
      <c r="P354" s="640"/>
      <c r="Q354" s="640" t="s">
        <v>585</v>
      </c>
    </row>
    <row r="355" spans="1:17" ht="63.75" customHeight="1">
      <c r="A355" s="640"/>
      <c r="B355" s="641" t="s">
        <v>2062</v>
      </c>
      <c r="C355" s="640" t="s">
        <v>2063</v>
      </c>
      <c r="D355" s="640" t="s">
        <v>401</v>
      </c>
      <c r="E355" s="640"/>
      <c r="F355" s="640">
        <v>682</v>
      </c>
      <c r="G355" s="640">
        <v>682</v>
      </c>
      <c r="H355" s="640" t="s">
        <v>317</v>
      </c>
      <c r="I355" s="640" t="s">
        <v>317</v>
      </c>
      <c r="J355" s="641" t="s">
        <v>582</v>
      </c>
      <c r="K355" s="641" t="s">
        <v>583</v>
      </c>
      <c r="L355" s="641" t="s">
        <v>583</v>
      </c>
      <c r="M355" s="640" t="s">
        <v>584</v>
      </c>
      <c r="N355" s="640"/>
      <c r="O355" s="640"/>
      <c r="P355" s="640"/>
      <c r="Q355" s="640" t="s">
        <v>585</v>
      </c>
    </row>
    <row r="356" spans="1:17" ht="63.75" customHeight="1">
      <c r="A356" s="640"/>
      <c r="B356" s="641" t="s">
        <v>2064</v>
      </c>
      <c r="C356" s="640" t="s">
        <v>2065</v>
      </c>
      <c r="D356" s="640" t="s">
        <v>401</v>
      </c>
      <c r="E356" s="640"/>
      <c r="F356" s="640">
        <v>920</v>
      </c>
      <c r="G356" s="640">
        <v>920</v>
      </c>
      <c r="H356" s="640" t="s">
        <v>317</v>
      </c>
      <c r="I356" s="640" t="s">
        <v>317</v>
      </c>
      <c r="J356" s="641" t="s">
        <v>582</v>
      </c>
      <c r="K356" s="641" t="s">
        <v>583</v>
      </c>
      <c r="L356" s="641" t="s">
        <v>583</v>
      </c>
      <c r="M356" s="640" t="s">
        <v>584</v>
      </c>
      <c r="N356" s="640"/>
      <c r="O356" s="640"/>
      <c r="P356" s="640"/>
      <c r="Q356" s="640" t="s">
        <v>585</v>
      </c>
    </row>
    <row r="357" spans="1:17" ht="12.75">
      <c r="A357" s="640"/>
      <c r="B357" s="710" t="s">
        <v>1129</v>
      </c>
      <c r="C357" s="711"/>
      <c r="D357" s="711"/>
      <c r="E357" s="711"/>
      <c r="F357" s="711"/>
      <c r="G357" s="711">
        <v>8344</v>
      </c>
      <c r="H357" s="640"/>
      <c r="I357" s="640"/>
      <c r="J357" s="641"/>
      <c r="K357" s="641"/>
      <c r="L357" s="641"/>
      <c r="M357" s="640"/>
      <c r="N357" s="640"/>
      <c r="O357" s="640"/>
      <c r="P357" s="640"/>
      <c r="Q357" s="640"/>
    </row>
    <row r="358" spans="1:17" ht="12.75">
      <c r="A358" s="711" t="s">
        <v>312</v>
      </c>
      <c r="B358" s="641"/>
      <c r="C358" s="640"/>
      <c r="D358" s="640"/>
      <c r="E358" s="640"/>
      <c r="F358" s="640"/>
      <c r="G358" s="640"/>
      <c r="H358" s="640"/>
      <c r="I358" s="640"/>
      <c r="J358" s="641"/>
      <c r="K358" s="641"/>
      <c r="L358" s="641"/>
      <c r="M358" s="640"/>
      <c r="N358" s="640"/>
      <c r="O358" s="640"/>
      <c r="P358" s="640"/>
      <c r="Q358" s="640"/>
    </row>
    <row r="359" spans="1:17" ht="12.75">
      <c r="A359" s="640" t="s">
        <v>424</v>
      </c>
      <c r="B359" s="641" t="s">
        <v>2093</v>
      </c>
      <c r="C359" s="640"/>
      <c r="D359" s="640"/>
      <c r="E359" s="640">
        <v>2.97</v>
      </c>
      <c r="F359" s="640"/>
      <c r="G359" s="640"/>
      <c r="H359" s="640"/>
      <c r="I359" s="640"/>
      <c r="J359" s="641"/>
      <c r="K359" s="641"/>
      <c r="L359" s="641"/>
      <c r="M359" s="640"/>
      <c r="N359" s="640"/>
      <c r="O359" s="640"/>
      <c r="P359" s="640"/>
      <c r="Q359" s="640"/>
    </row>
    <row r="360" spans="1:17" ht="38.25">
      <c r="A360" s="640">
        <v>1</v>
      </c>
      <c r="B360" s="641" t="s">
        <v>2094</v>
      </c>
      <c r="C360" s="640" t="s">
        <v>2095</v>
      </c>
      <c r="D360" s="640" t="s">
        <v>319</v>
      </c>
      <c r="E360" s="640">
        <v>1.542</v>
      </c>
      <c r="F360" s="640" t="s">
        <v>2096</v>
      </c>
      <c r="G360" s="640"/>
      <c r="H360" s="640"/>
      <c r="I360" s="640" t="s">
        <v>2097</v>
      </c>
      <c r="J360" s="641">
        <v>19</v>
      </c>
      <c r="K360" s="641"/>
      <c r="L360" s="641"/>
      <c r="M360" s="640"/>
      <c r="N360" s="640"/>
      <c r="O360" s="640"/>
      <c r="P360" s="640"/>
      <c r="Q360" s="640"/>
    </row>
    <row r="361" spans="1:17" ht="25.5">
      <c r="A361" s="640">
        <v>2</v>
      </c>
      <c r="B361" s="641" t="s">
        <v>2098</v>
      </c>
      <c r="C361" s="640" t="s">
        <v>2099</v>
      </c>
      <c r="D361" s="640" t="s">
        <v>319</v>
      </c>
      <c r="E361" s="640">
        <v>1.248</v>
      </c>
      <c r="F361" s="640" t="s">
        <v>2096</v>
      </c>
      <c r="G361" s="640"/>
      <c r="H361" s="640"/>
      <c r="I361" s="640" t="s">
        <v>2097</v>
      </c>
      <c r="J361" s="641">
        <v>19</v>
      </c>
      <c r="K361" s="641"/>
      <c r="L361" s="641"/>
      <c r="M361" s="640"/>
      <c r="N361" s="640"/>
      <c r="O361" s="640"/>
      <c r="P361" s="640"/>
      <c r="Q361" s="640"/>
    </row>
    <row r="362" spans="1:17" ht="25.5">
      <c r="A362" s="640" t="s">
        <v>423</v>
      </c>
      <c r="B362" s="641" t="s">
        <v>2100</v>
      </c>
      <c r="C362" s="640"/>
      <c r="D362" s="640"/>
      <c r="E362" s="640">
        <v>870</v>
      </c>
      <c r="F362" s="640">
        <v>870</v>
      </c>
      <c r="G362" s="640"/>
      <c r="H362" s="640"/>
      <c r="I362" s="640"/>
      <c r="J362" s="641"/>
      <c r="K362" s="641"/>
      <c r="L362" s="641"/>
      <c r="M362" s="640"/>
      <c r="N362" s="640"/>
      <c r="O362" s="640"/>
      <c r="P362" s="640"/>
      <c r="Q362" s="640"/>
    </row>
    <row r="363" spans="1:17" ht="51">
      <c r="A363" s="640">
        <v>1</v>
      </c>
      <c r="B363" s="641" t="s">
        <v>2101</v>
      </c>
      <c r="C363" s="640" t="s">
        <v>2102</v>
      </c>
      <c r="D363" s="640"/>
      <c r="E363" s="640">
        <v>540</v>
      </c>
      <c r="F363" s="640">
        <v>540</v>
      </c>
      <c r="G363" s="640"/>
      <c r="H363" s="640" t="s">
        <v>2103</v>
      </c>
      <c r="I363" s="640" t="s">
        <v>2097</v>
      </c>
      <c r="J363" s="641">
        <v>19</v>
      </c>
      <c r="K363" s="641"/>
      <c r="L363" s="641"/>
      <c r="M363" s="640" t="s">
        <v>2025</v>
      </c>
      <c r="N363" s="640"/>
      <c r="O363" s="640"/>
      <c r="P363" s="640"/>
      <c r="Q363" s="640"/>
    </row>
    <row r="364" spans="1:17" ht="34.5" customHeight="1">
      <c r="A364" s="640">
        <v>2</v>
      </c>
      <c r="B364" s="641" t="s">
        <v>2104</v>
      </c>
      <c r="C364" s="640" t="s">
        <v>2102</v>
      </c>
      <c r="D364" s="640"/>
      <c r="E364" s="640">
        <v>170</v>
      </c>
      <c r="F364" s="640">
        <v>170</v>
      </c>
      <c r="G364" s="640"/>
      <c r="H364" s="640" t="s">
        <v>2105</v>
      </c>
      <c r="I364" s="640" t="s">
        <v>2097</v>
      </c>
      <c r="J364" s="641">
        <v>19</v>
      </c>
      <c r="K364" s="641"/>
      <c r="L364" s="641"/>
      <c r="M364" s="640" t="s">
        <v>2025</v>
      </c>
      <c r="N364" s="640"/>
      <c r="O364" s="640"/>
      <c r="P364" s="640"/>
      <c r="Q364" s="640"/>
    </row>
    <row r="365" spans="1:17" ht="12.75">
      <c r="A365" s="640"/>
      <c r="B365" s="641"/>
      <c r="C365" s="640"/>
      <c r="D365" s="640"/>
      <c r="E365" s="640"/>
      <c r="F365" s="640"/>
      <c r="G365" s="640"/>
      <c r="H365" s="640"/>
      <c r="I365" s="640"/>
      <c r="J365" s="641"/>
      <c r="K365" s="641"/>
      <c r="L365" s="641"/>
      <c r="M365" s="640"/>
      <c r="N365" s="640"/>
      <c r="O365" s="640"/>
      <c r="P365" s="640"/>
      <c r="Q365" s="640"/>
    </row>
    <row r="366" spans="1:17" ht="36" customHeight="1">
      <c r="A366" s="640">
        <v>3</v>
      </c>
      <c r="B366" s="641" t="s">
        <v>2106</v>
      </c>
      <c r="C366" s="640" t="s">
        <v>2107</v>
      </c>
      <c r="D366" s="640"/>
      <c r="E366" s="640">
        <v>160</v>
      </c>
      <c r="F366" s="640">
        <v>160</v>
      </c>
      <c r="G366" s="640"/>
      <c r="H366" s="640" t="s">
        <v>2105</v>
      </c>
      <c r="I366" s="640" t="s">
        <v>2097</v>
      </c>
      <c r="J366" s="641">
        <v>19</v>
      </c>
      <c r="K366" s="641"/>
      <c r="L366" s="641"/>
      <c r="M366" s="640" t="s">
        <v>2025</v>
      </c>
      <c r="N366" s="640"/>
      <c r="O366" s="640"/>
      <c r="P366" s="640"/>
      <c r="Q366" s="640"/>
    </row>
    <row r="367" spans="1:17" ht="12.75">
      <c r="A367" s="640"/>
      <c r="B367" s="641"/>
      <c r="C367" s="640"/>
      <c r="D367" s="640"/>
      <c r="E367" s="640"/>
      <c r="F367" s="640"/>
      <c r="G367" s="640"/>
      <c r="H367" s="640"/>
      <c r="I367" s="640"/>
      <c r="J367" s="641"/>
      <c r="K367" s="641"/>
      <c r="L367" s="641"/>
      <c r="M367" s="640"/>
      <c r="N367" s="640"/>
      <c r="O367" s="640"/>
      <c r="P367" s="640"/>
      <c r="Q367" s="640"/>
    </row>
    <row r="368" spans="1:17" ht="25.5">
      <c r="A368" s="640" t="s">
        <v>425</v>
      </c>
      <c r="B368" s="641" t="s">
        <v>2108</v>
      </c>
      <c r="C368" s="640"/>
      <c r="D368" s="640"/>
      <c r="E368" s="640">
        <v>9</v>
      </c>
      <c r="F368" s="640">
        <v>5.571</v>
      </c>
      <c r="G368" s="640"/>
      <c r="H368" s="640"/>
      <c r="I368" s="640"/>
      <c r="J368" s="641"/>
      <c r="K368" s="641"/>
      <c r="L368" s="641"/>
      <c r="M368" s="640"/>
      <c r="N368" s="640"/>
      <c r="O368" s="640"/>
      <c r="P368" s="640"/>
      <c r="Q368" s="640"/>
    </row>
    <row r="369" spans="1:17" ht="33.75" customHeight="1">
      <c r="A369" s="640">
        <v>1</v>
      </c>
      <c r="B369" s="641" t="s">
        <v>2109</v>
      </c>
      <c r="C369" s="640" t="s">
        <v>2110</v>
      </c>
      <c r="D369" s="640"/>
      <c r="E369" s="640">
        <v>1.7</v>
      </c>
      <c r="F369" s="640">
        <v>1.699</v>
      </c>
      <c r="G369" s="640"/>
      <c r="H369" s="640" t="s">
        <v>2103</v>
      </c>
      <c r="I369" s="640" t="s">
        <v>2097</v>
      </c>
      <c r="J369" s="641">
        <v>19</v>
      </c>
      <c r="K369" s="641"/>
      <c r="L369" s="641"/>
      <c r="M369" s="640" t="s">
        <v>2025</v>
      </c>
      <c r="N369" s="640"/>
      <c r="O369" s="640"/>
      <c r="P369" s="640"/>
      <c r="Q369" s="640"/>
    </row>
    <row r="370" spans="1:17" ht="63.75" customHeight="1">
      <c r="A370" s="640">
        <v>2</v>
      </c>
      <c r="B370" s="641" t="s">
        <v>2111</v>
      </c>
      <c r="C370" s="640" t="s">
        <v>2110</v>
      </c>
      <c r="D370" s="640"/>
      <c r="E370" s="640">
        <v>900</v>
      </c>
      <c r="F370" s="640">
        <v>2.344</v>
      </c>
      <c r="G370" s="640"/>
      <c r="H370" s="640"/>
      <c r="I370" s="640" t="s">
        <v>2097</v>
      </c>
      <c r="J370" s="641">
        <v>19</v>
      </c>
      <c r="K370" s="641"/>
      <c r="L370" s="641"/>
      <c r="M370" s="640" t="s">
        <v>2025</v>
      </c>
      <c r="N370" s="640"/>
      <c r="O370" s="640"/>
      <c r="P370" s="640"/>
      <c r="Q370" s="640"/>
    </row>
    <row r="371" spans="1:17" ht="64.5" customHeight="1">
      <c r="A371" s="640">
        <v>3</v>
      </c>
      <c r="B371" s="641" t="s">
        <v>2112</v>
      </c>
      <c r="C371" s="640" t="s">
        <v>2107</v>
      </c>
      <c r="D371" s="640"/>
      <c r="E371" s="640">
        <v>1.2</v>
      </c>
      <c r="F371" s="640">
        <v>750</v>
      </c>
      <c r="G371" s="640"/>
      <c r="H371" s="640"/>
      <c r="I371" s="640" t="s">
        <v>2097</v>
      </c>
      <c r="J371" s="641">
        <v>19</v>
      </c>
      <c r="K371" s="641"/>
      <c r="L371" s="641"/>
      <c r="M371" s="640" t="s">
        <v>2025</v>
      </c>
      <c r="N371" s="640"/>
      <c r="O371" s="640"/>
      <c r="P371" s="640"/>
      <c r="Q371" s="640"/>
    </row>
    <row r="372" spans="1:17" ht="34.5" customHeight="1">
      <c r="A372" s="640">
        <v>4</v>
      </c>
      <c r="B372" s="641" t="s">
        <v>2113</v>
      </c>
      <c r="C372" s="640" t="s">
        <v>2099</v>
      </c>
      <c r="D372" s="640"/>
      <c r="E372" s="640">
        <v>800</v>
      </c>
      <c r="F372" s="640">
        <v>692</v>
      </c>
      <c r="G372" s="640"/>
      <c r="H372" s="640" t="s">
        <v>2103</v>
      </c>
      <c r="I372" s="640" t="s">
        <v>2097</v>
      </c>
      <c r="J372" s="641">
        <v>19</v>
      </c>
      <c r="K372" s="641"/>
      <c r="L372" s="641"/>
      <c r="M372" s="640" t="s">
        <v>2025</v>
      </c>
      <c r="N372" s="640"/>
      <c r="O372" s="640"/>
      <c r="P372" s="640"/>
      <c r="Q372" s="640"/>
    </row>
    <row r="373" spans="1:17" ht="45.75" customHeight="1">
      <c r="A373" s="640">
        <v>5</v>
      </c>
      <c r="B373" s="641" t="s">
        <v>2114</v>
      </c>
      <c r="C373" s="640" t="s">
        <v>2115</v>
      </c>
      <c r="D373" s="640"/>
      <c r="E373" s="640">
        <v>700</v>
      </c>
      <c r="F373" s="640">
        <v>86</v>
      </c>
      <c r="G373" s="640"/>
      <c r="H373" s="640" t="s">
        <v>2105</v>
      </c>
      <c r="I373" s="640" t="s">
        <v>2097</v>
      </c>
      <c r="J373" s="641">
        <v>19</v>
      </c>
      <c r="K373" s="641"/>
      <c r="L373" s="641"/>
      <c r="M373" s="640" t="s">
        <v>2025</v>
      </c>
      <c r="N373" s="640"/>
      <c r="O373" s="640"/>
      <c r="P373" s="640"/>
      <c r="Q373" s="640"/>
    </row>
    <row r="374" spans="1:17" ht="12.75">
      <c r="A374" s="640"/>
      <c r="B374" s="641"/>
      <c r="C374" s="640"/>
      <c r="D374" s="640"/>
      <c r="E374" s="640"/>
      <c r="F374" s="640"/>
      <c r="G374" s="640"/>
      <c r="H374" s="640"/>
      <c r="I374" s="640"/>
      <c r="J374" s="641"/>
      <c r="K374" s="641"/>
      <c r="L374" s="641"/>
      <c r="M374" s="640"/>
      <c r="N374" s="640"/>
      <c r="O374" s="640"/>
      <c r="P374" s="640"/>
      <c r="Q374" s="640"/>
    </row>
    <row r="375" spans="1:17" ht="45.75" customHeight="1">
      <c r="A375" s="877">
        <v>6</v>
      </c>
      <c r="B375" s="878" t="s">
        <v>2116</v>
      </c>
      <c r="C375" s="877" t="s">
        <v>2099</v>
      </c>
      <c r="D375" s="877"/>
      <c r="E375" s="877">
        <v>3.7</v>
      </c>
      <c r="F375" s="877">
        <v>0</v>
      </c>
      <c r="G375" s="879"/>
      <c r="H375" s="879"/>
      <c r="I375" s="879"/>
      <c r="J375" s="880"/>
      <c r="K375" s="880"/>
      <c r="L375" s="880"/>
      <c r="M375" s="879" t="s">
        <v>2025</v>
      </c>
      <c r="N375" s="879"/>
      <c r="O375" s="879"/>
      <c r="P375" s="879"/>
      <c r="Q375" s="879"/>
    </row>
    <row r="376" spans="1:17" ht="12.75">
      <c r="A376" s="877"/>
      <c r="B376" s="881" t="s">
        <v>1129</v>
      </c>
      <c r="C376" s="882"/>
      <c r="D376" s="882"/>
      <c r="E376" s="882">
        <v>12.848</v>
      </c>
      <c r="F376" s="882">
        <v>9.411</v>
      </c>
      <c r="G376" s="879"/>
      <c r="H376" s="879"/>
      <c r="I376" s="879"/>
      <c r="J376" s="880"/>
      <c r="K376" s="880"/>
      <c r="L376" s="880"/>
      <c r="M376" s="879"/>
      <c r="N376" s="879"/>
      <c r="O376" s="879"/>
      <c r="P376" s="879"/>
      <c r="Q376" s="879"/>
    </row>
    <row r="377" ht="12.75">
      <c r="A377" s="384" t="s">
        <v>34</v>
      </c>
    </row>
    <row r="378" spans="1:17" ht="76.5">
      <c r="A378" s="642">
        <v>1</v>
      </c>
      <c r="B378" s="648" t="s">
        <v>760</v>
      </c>
      <c r="C378" s="648" t="s">
        <v>2209</v>
      </c>
      <c r="D378" s="642" t="s">
        <v>2210</v>
      </c>
      <c r="E378" s="642">
        <v>406</v>
      </c>
      <c r="F378" s="642">
        <v>0</v>
      </c>
      <c r="G378" s="642">
        <v>406</v>
      </c>
      <c r="H378" s="642" t="s">
        <v>317</v>
      </c>
      <c r="I378" s="642" t="s">
        <v>317</v>
      </c>
      <c r="J378" s="642"/>
      <c r="K378" s="648"/>
      <c r="L378" s="648"/>
      <c r="M378" s="642" t="s">
        <v>459</v>
      </c>
      <c r="N378" s="642"/>
      <c r="O378" s="642"/>
      <c r="P378" s="642"/>
      <c r="Q378" s="642" t="s">
        <v>2211</v>
      </c>
    </row>
    <row r="379" spans="1:17" ht="12.75">
      <c r="A379" s="1017">
        <v>2</v>
      </c>
      <c r="B379" s="1020" t="s">
        <v>758</v>
      </c>
      <c r="C379" s="648"/>
      <c r="D379" s="1017" t="s">
        <v>2213</v>
      </c>
      <c r="E379" s="1017">
        <v>1266</v>
      </c>
      <c r="F379" s="1017">
        <v>1266</v>
      </c>
      <c r="G379" s="1017">
        <v>100</v>
      </c>
      <c r="H379" s="1017" t="s">
        <v>317</v>
      </c>
      <c r="I379" s="1017" t="s">
        <v>317</v>
      </c>
      <c r="J379" s="1017"/>
      <c r="K379" s="1020"/>
      <c r="L379" s="1020"/>
      <c r="M379" s="1017" t="s">
        <v>2214</v>
      </c>
      <c r="N379" s="1017"/>
      <c r="O379" s="1017" t="s">
        <v>99</v>
      </c>
      <c r="P379" s="1017"/>
      <c r="Q379" s="1017" t="s">
        <v>2211</v>
      </c>
    </row>
    <row r="380" spans="1:17" ht="51">
      <c r="A380" s="1017"/>
      <c r="B380" s="1020"/>
      <c r="C380" s="648" t="s">
        <v>2212</v>
      </c>
      <c r="D380" s="1017"/>
      <c r="E380" s="1017"/>
      <c r="F380" s="1017"/>
      <c r="G380" s="1017"/>
      <c r="H380" s="1017"/>
      <c r="I380" s="1017"/>
      <c r="J380" s="1017"/>
      <c r="K380" s="1020"/>
      <c r="L380" s="1020"/>
      <c r="M380" s="1017"/>
      <c r="N380" s="1017"/>
      <c r="O380" s="1017"/>
      <c r="P380" s="1017"/>
      <c r="Q380" s="1017"/>
    </row>
    <row r="381" spans="1:17" ht="51">
      <c r="A381" s="642">
        <v>3</v>
      </c>
      <c r="B381" s="648" t="s">
        <v>761</v>
      </c>
      <c r="C381" s="648" t="s">
        <v>2215</v>
      </c>
      <c r="D381" s="642" t="s">
        <v>2213</v>
      </c>
      <c r="E381" s="642">
        <v>281</v>
      </c>
      <c r="F381" s="642">
        <v>281</v>
      </c>
      <c r="G381" s="642">
        <v>281</v>
      </c>
      <c r="H381" s="642" t="s">
        <v>317</v>
      </c>
      <c r="I381" s="642" t="s">
        <v>317</v>
      </c>
      <c r="J381" s="642"/>
      <c r="K381" s="648"/>
      <c r="L381" s="648"/>
      <c r="M381" s="642" t="s">
        <v>2216</v>
      </c>
      <c r="N381" s="642"/>
      <c r="O381" s="642" t="s">
        <v>99</v>
      </c>
      <c r="P381" s="642"/>
      <c r="Q381" s="642" t="s">
        <v>2211</v>
      </c>
    </row>
    <row r="382" spans="1:17" ht="51">
      <c r="A382" s="642">
        <v>4</v>
      </c>
      <c r="B382" s="648" t="s">
        <v>762</v>
      </c>
      <c r="C382" s="648" t="s">
        <v>2217</v>
      </c>
      <c r="D382" s="642" t="s">
        <v>2210</v>
      </c>
      <c r="E382" s="642">
        <v>1.378</v>
      </c>
      <c r="F382" s="642">
        <v>302</v>
      </c>
      <c r="G382" s="642">
        <v>1.378</v>
      </c>
      <c r="H382" s="642" t="s">
        <v>317</v>
      </c>
      <c r="I382" s="642" t="s">
        <v>317</v>
      </c>
      <c r="J382" s="642"/>
      <c r="K382" s="648"/>
      <c r="L382" s="648"/>
      <c r="M382" s="642" t="s">
        <v>2218</v>
      </c>
      <c r="N382" s="642"/>
      <c r="O382" s="642" t="s">
        <v>99</v>
      </c>
      <c r="P382" s="642"/>
      <c r="Q382" s="642" t="s">
        <v>2211</v>
      </c>
    </row>
    <row r="383" spans="1:17" ht="51">
      <c r="A383" s="642">
        <v>5</v>
      </c>
      <c r="B383" s="648" t="s">
        <v>770</v>
      </c>
      <c r="C383" s="648" t="s">
        <v>2215</v>
      </c>
      <c r="D383" s="642" t="s">
        <v>2213</v>
      </c>
      <c r="E383" s="642">
        <v>177</v>
      </c>
      <c r="F383" s="642">
        <v>177</v>
      </c>
      <c r="G383" s="642">
        <v>177</v>
      </c>
      <c r="H383" s="642" t="s">
        <v>317</v>
      </c>
      <c r="I383" s="642" t="s">
        <v>317</v>
      </c>
      <c r="J383" s="642"/>
      <c r="K383" s="648"/>
      <c r="L383" s="648"/>
      <c r="M383" s="642" t="s">
        <v>2216</v>
      </c>
      <c r="N383" s="642"/>
      <c r="O383" s="642" t="s">
        <v>99</v>
      </c>
      <c r="P383" s="642"/>
      <c r="Q383" s="642" t="s">
        <v>2211</v>
      </c>
    </row>
    <row r="384" spans="1:17" ht="51">
      <c r="A384" s="642">
        <v>6</v>
      </c>
      <c r="B384" s="648" t="s">
        <v>773</v>
      </c>
      <c r="C384" s="648" t="s">
        <v>2219</v>
      </c>
      <c r="D384" s="642" t="s">
        <v>2210</v>
      </c>
      <c r="E384" s="642">
        <v>336</v>
      </c>
      <c r="F384" s="642">
        <v>0</v>
      </c>
      <c r="G384" s="642">
        <v>336</v>
      </c>
      <c r="H384" s="642" t="s">
        <v>317</v>
      </c>
      <c r="I384" s="642" t="s">
        <v>317</v>
      </c>
      <c r="J384" s="642"/>
      <c r="K384" s="648"/>
      <c r="L384" s="648"/>
      <c r="M384" s="642" t="s">
        <v>459</v>
      </c>
      <c r="N384" s="642"/>
      <c r="O384" s="642" t="s">
        <v>99</v>
      </c>
      <c r="P384" s="642"/>
      <c r="Q384" s="642" t="s">
        <v>2211</v>
      </c>
    </row>
    <row r="385" spans="1:17" ht="12.75">
      <c r="A385" s="646"/>
      <c r="B385" s="653" t="s">
        <v>1129</v>
      </c>
      <c r="C385" s="653"/>
      <c r="D385" s="646"/>
      <c r="E385" s="646">
        <v>3.844</v>
      </c>
      <c r="F385" s="646">
        <v>2.026</v>
      </c>
      <c r="G385" s="646">
        <v>2.678</v>
      </c>
      <c r="H385" s="646"/>
      <c r="I385" s="646"/>
      <c r="J385" s="646"/>
      <c r="K385" s="653"/>
      <c r="L385" s="653"/>
      <c r="M385" s="646"/>
      <c r="N385" s="646"/>
      <c r="O385" s="646"/>
      <c r="P385" s="646"/>
      <c r="Q385" s="646"/>
    </row>
    <row r="386" ht="12.75">
      <c r="A386" s="3" t="s">
        <v>37</v>
      </c>
    </row>
    <row r="387" spans="1:17" ht="12.75" customHeight="1">
      <c r="A387" s="1017">
        <v>1</v>
      </c>
      <c r="B387" s="1020" t="s">
        <v>2365</v>
      </c>
      <c r="C387" s="1020" t="s">
        <v>2366</v>
      </c>
      <c r="D387" s="1017" t="s">
        <v>401</v>
      </c>
      <c r="E387" s="1017">
        <v>730</v>
      </c>
      <c r="F387" s="1017">
        <v>718</v>
      </c>
      <c r="G387" s="1017">
        <v>718</v>
      </c>
      <c r="H387" s="1017" t="s">
        <v>402</v>
      </c>
      <c r="I387" s="1017" t="s">
        <v>402</v>
      </c>
      <c r="J387" s="1019">
        <v>0.19</v>
      </c>
      <c r="K387" s="1020">
        <v>28</v>
      </c>
      <c r="L387" s="1020">
        <v>27</v>
      </c>
      <c r="M387" s="1018" t="s">
        <v>2367</v>
      </c>
      <c r="N387" s="1018">
        <v>0</v>
      </c>
      <c r="O387" s="1017">
        <v>0</v>
      </c>
      <c r="P387" s="1018">
        <v>0</v>
      </c>
      <c r="Q387" s="642"/>
    </row>
    <row r="388" spans="1:17" ht="25.5">
      <c r="A388" s="1017"/>
      <c r="B388" s="1020"/>
      <c r="C388" s="1020"/>
      <c r="D388" s="1017"/>
      <c r="E388" s="1017"/>
      <c r="F388" s="1017"/>
      <c r="G388" s="1017"/>
      <c r="H388" s="1017"/>
      <c r="I388" s="1017"/>
      <c r="J388" s="1019"/>
      <c r="K388" s="1020"/>
      <c r="L388" s="1020"/>
      <c r="M388" s="1018"/>
      <c r="N388" s="1018"/>
      <c r="O388" s="1017"/>
      <c r="P388" s="1018"/>
      <c r="Q388" s="642" t="s">
        <v>179</v>
      </c>
    </row>
    <row r="389" spans="1:17" ht="25.5">
      <c r="A389" s="1017">
        <v>2</v>
      </c>
      <c r="B389" s="1021" t="s">
        <v>2370</v>
      </c>
      <c r="C389" s="1021" t="s">
        <v>2371</v>
      </c>
      <c r="D389" s="1018" t="s">
        <v>401</v>
      </c>
      <c r="E389" s="1017">
        <v>702</v>
      </c>
      <c r="F389" s="1017">
        <v>703</v>
      </c>
      <c r="G389" s="1018">
        <v>703</v>
      </c>
      <c r="H389" s="1017" t="s">
        <v>402</v>
      </c>
      <c r="I389" s="1018" t="s">
        <v>402</v>
      </c>
      <c r="J389" s="1025">
        <v>0.19</v>
      </c>
      <c r="K389" s="1020">
        <v>18</v>
      </c>
      <c r="L389" s="1020">
        <v>18</v>
      </c>
      <c r="M389" s="1018" t="s">
        <v>2367</v>
      </c>
      <c r="N389" s="1018">
        <v>0</v>
      </c>
      <c r="O389" s="1017">
        <v>0</v>
      </c>
      <c r="P389" s="1018">
        <v>0</v>
      </c>
      <c r="Q389" s="642" t="s">
        <v>2368</v>
      </c>
    </row>
    <row r="390" spans="1:17" ht="51">
      <c r="A390" s="1017"/>
      <c r="B390" s="1021"/>
      <c r="C390" s="1021"/>
      <c r="D390" s="1018"/>
      <c r="E390" s="1017"/>
      <c r="F390" s="1017"/>
      <c r="G390" s="1018"/>
      <c r="H390" s="1017"/>
      <c r="I390" s="1018"/>
      <c r="J390" s="1025"/>
      <c r="K390" s="1020"/>
      <c r="L390" s="1020"/>
      <c r="M390" s="1018"/>
      <c r="N390" s="1018"/>
      <c r="O390" s="1017"/>
      <c r="P390" s="1018"/>
      <c r="Q390" s="642" t="s">
        <v>2369</v>
      </c>
    </row>
    <row r="391" spans="1:17" ht="22.5" customHeight="1">
      <c r="A391" s="1017">
        <v>3</v>
      </c>
      <c r="B391" s="1021" t="s">
        <v>2372</v>
      </c>
      <c r="C391" s="1021" t="s">
        <v>2373</v>
      </c>
      <c r="D391" s="1018" t="s">
        <v>319</v>
      </c>
      <c r="E391" s="1017">
        <v>1.111</v>
      </c>
      <c r="F391" s="1017">
        <v>954</v>
      </c>
      <c r="G391" s="1018">
        <v>954</v>
      </c>
      <c r="H391" s="1017" t="s">
        <v>402</v>
      </c>
      <c r="I391" s="1018" t="s">
        <v>402</v>
      </c>
      <c r="J391" s="1018" t="s">
        <v>2374</v>
      </c>
      <c r="K391" s="1020" t="s">
        <v>2374</v>
      </c>
      <c r="L391" s="1020" t="s">
        <v>2374</v>
      </c>
      <c r="M391" s="1018" t="s">
        <v>2367</v>
      </c>
      <c r="N391" s="1018">
        <v>0</v>
      </c>
      <c r="O391" s="1017">
        <v>0</v>
      </c>
      <c r="P391" s="1018">
        <v>0</v>
      </c>
      <c r="Q391" s="883"/>
    </row>
    <row r="392" spans="1:17" ht="15">
      <c r="A392" s="1017"/>
      <c r="B392" s="1021"/>
      <c r="C392" s="1021"/>
      <c r="D392" s="1018"/>
      <c r="E392" s="1017"/>
      <c r="F392" s="1017"/>
      <c r="G392" s="1018"/>
      <c r="H392" s="1017"/>
      <c r="I392" s="1018"/>
      <c r="J392" s="1018"/>
      <c r="K392" s="1020"/>
      <c r="L392" s="1020"/>
      <c r="M392" s="1018"/>
      <c r="N392" s="1018"/>
      <c r="O392" s="1017"/>
      <c r="P392" s="1018"/>
      <c r="Q392" s="883"/>
    </row>
    <row r="393" spans="1:17" ht="22.5" customHeight="1">
      <c r="A393" s="1017">
        <v>4</v>
      </c>
      <c r="B393" s="1021" t="s">
        <v>2375</v>
      </c>
      <c r="C393" s="1021" t="s">
        <v>2376</v>
      </c>
      <c r="D393" s="1018" t="s">
        <v>319</v>
      </c>
      <c r="E393" s="1017">
        <v>747</v>
      </c>
      <c r="F393" s="1017">
        <v>302</v>
      </c>
      <c r="G393" s="1018">
        <v>302</v>
      </c>
      <c r="H393" s="1017" t="s">
        <v>402</v>
      </c>
      <c r="I393" s="1018" t="s">
        <v>402</v>
      </c>
      <c r="J393" s="1018" t="s">
        <v>2374</v>
      </c>
      <c r="K393" s="1020" t="s">
        <v>2374</v>
      </c>
      <c r="L393" s="1020" t="s">
        <v>2374</v>
      </c>
      <c r="M393" s="1018" t="s">
        <v>2367</v>
      </c>
      <c r="N393" s="1018">
        <v>0</v>
      </c>
      <c r="O393" s="1017">
        <v>0</v>
      </c>
      <c r="P393" s="1018">
        <v>0</v>
      </c>
      <c r="Q393" s="883"/>
    </row>
    <row r="394" spans="1:17" ht="15">
      <c r="A394" s="1017"/>
      <c r="B394" s="1021"/>
      <c r="C394" s="1021"/>
      <c r="D394" s="1018"/>
      <c r="E394" s="1017"/>
      <c r="F394" s="1017"/>
      <c r="G394" s="1018"/>
      <c r="H394" s="1017"/>
      <c r="I394" s="1018"/>
      <c r="J394" s="1018"/>
      <c r="K394" s="1020"/>
      <c r="L394" s="1020"/>
      <c r="M394" s="1018"/>
      <c r="N394" s="1018"/>
      <c r="O394" s="1017"/>
      <c r="P394" s="1018"/>
      <c r="Q394" s="883"/>
    </row>
    <row r="395" spans="1:17" ht="38.25">
      <c r="A395" s="642">
        <v>5</v>
      </c>
      <c r="B395" s="648" t="s">
        <v>2377</v>
      </c>
      <c r="C395" s="648" t="s">
        <v>2378</v>
      </c>
      <c r="D395" s="642" t="s">
        <v>319</v>
      </c>
      <c r="E395" s="642">
        <v>655</v>
      </c>
      <c r="F395" s="642">
        <v>632</v>
      </c>
      <c r="G395" s="642">
        <v>632</v>
      </c>
      <c r="H395" s="642" t="s">
        <v>1718</v>
      </c>
      <c r="I395" s="642" t="s">
        <v>317</v>
      </c>
      <c r="J395" s="642" t="s">
        <v>2374</v>
      </c>
      <c r="K395" s="648" t="s">
        <v>2374</v>
      </c>
      <c r="L395" s="648" t="s">
        <v>2374</v>
      </c>
      <c r="M395" s="642" t="s">
        <v>2367</v>
      </c>
      <c r="N395" s="643">
        <v>0</v>
      </c>
      <c r="O395" s="642">
        <v>0</v>
      </c>
      <c r="P395" s="643">
        <v>0</v>
      </c>
      <c r="Q395" s="883"/>
    </row>
    <row r="396" spans="1:17" ht="22.5" customHeight="1">
      <c r="A396" s="1017">
        <v>6</v>
      </c>
      <c r="B396" s="1022" t="s">
        <v>2379</v>
      </c>
      <c r="C396" s="1022" t="s">
        <v>2380</v>
      </c>
      <c r="D396" s="1017" t="s">
        <v>401</v>
      </c>
      <c r="E396" s="1017">
        <v>804</v>
      </c>
      <c r="F396" s="1017">
        <v>693</v>
      </c>
      <c r="G396" s="1017">
        <v>693</v>
      </c>
      <c r="H396" s="1017" t="s">
        <v>402</v>
      </c>
      <c r="I396" s="1017" t="s">
        <v>402</v>
      </c>
      <c r="J396" s="1019">
        <v>0.19</v>
      </c>
      <c r="K396" s="1020">
        <v>18</v>
      </c>
      <c r="L396" s="1020">
        <v>18</v>
      </c>
      <c r="M396" s="1017" t="s">
        <v>2367</v>
      </c>
      <c r="N396" s="1018">
        <v>0</v>
      </c>
      <c r="O396" s="1017">
        <v>0</v>
      </c>
      <c r="P396" s="1018">
        <v>0</v>
      </c>
      <c r="Q396" s="883"/>
    </row>
    <row r="397" spans="1:17" ht="15">
      <c r="A397" s="1017"/>
      <c r="B397" s="1022"/>
      <c r="C397" s="1022"/>
      <c r="D397" s="1017"/>
      <c r="E397" s="1017"/>
      <c r="F397" s="1017"/>
      <c r="G397" s="1017"/>
      <c r="H397" s="1017"/>
      <c r="I397" s="1017"/>
      <c r="J397" s="1019"/>
      <c r="K397" s="1020"/>
      <c r="L397" s="1020"/>
      <c r="M397" s="1017"/>
      <c r="N397" s="1018"/>
      <c r="O397" s="1017"/>
      <c r="P397" s="1018"/>
      <c r="Q397" s="883"/>
    </row>
    <row r="398" spans="1:17" ht="38.25">
      <c r="A398" s="642">
        <v>7</v>
      </c>
      <c r="B398" s="648" t="s">
        <v>2381</v>
      </c>
      <c r="C398" s="648" t="s">
        <v>2382</v>
      </c>
      <c r="D398" s="642" t="s">
        <v>401</v>
      </c>
      <c r="E398" s="642">
        <v>688</v>
      </c>
      <c r="F398" s="642">
        <v>558</v>
      </c>
      <c r="G398" s="642">
        <v>135</v>
      </c>
      <c r="H398" s="642" t="s">
        <v>402</v>
      </c>
      <c r="I398" s="642" t="s">
        <v>402</v>
      </c>
      <c r="J398" s="642">
        <v>19</v>
      </c>
      <c r="K398" s="648">
        <v>27</v>
      </c>
      <c r="L398" s="648">
        <v>25</v>
      </c>
      <c r="M398" s="642" t="s">
        <v>2367</v>
      </c>
      <c r="N398" s="643">
        <v>0</v>
      </c>
      <c r="O398" s="642">
        <v>0</v>
      </c>
      <c r="P398" s="643">
        <v>0</v>
      </c>
      <c r="Q398" s="883"/>
    </row>
    <row r="399" spans="1:17" ht="22.5" customHeight="1">
      <c r="A399" s="1017">
        <v>8</v>
      </c>
      <c r="B399" s="1021" t="s">
        <v>2383</v>
      </c>
      <c r="C399" s="1020" t="s">
        <v>2384</v>
      </c>
      <c r="D399" s="1018" t="s">
        <v>2385</v>
      </c>
      <c r="E399" s="1017">
        <v>665</v>
      </c>
      <c r="F399" s="1017">
        <v>855</v>
      </c>
      <c r="G399" s="1018">
        <v>855</v>
      </c>
      <c r="H399" s="1018" t="s">
        <v>432</v>
      </c>
      <c r="I399" s="1018" t="s">
        <v>432</v>
      </c>
      <c r="J399" s="1017" t="s">
        <v>2374</v>
      </c>
      <c r="K399" s="1020" t="s">
        <v>2374</v>
      </c>
      <c r="L399" s="1020" t="s">
        <v>2374</v>
      </c>
      <c r="M399" s="1018" t="s">
        <v>2367</v>
      </c>
      <c r="N399" s="1018">
        <v>0</v>
      </c>
      <c r="O399" s="1017">
        <v>0</v>
      </c>
      <c r="P399" s="1018">
        <v>0</v>
      </c>
      <c r="Q399" s="883"/>
    </row>
    <row r="400" spans="1:17" ht="15">
      <c r="A400" s="1017"/>
      <c r="B400" s="1021"/>
      <c r="C400" s="1020"/>
      <c r="D400" s="1018"/>
      <c r="E400" s="1017"/>
      <c r="F400" s="1017"/>
      <c r="G400" s="1018"/>
      <c r="H400" s="1018"/>
      <c r="I400" s="1018"/>
      <c r="J400" s="1017"/>
      <c r="K400" s="1020"/>
      <c r="L400" s="1020"/>
      <c r="M400" s="1018"/>
      <c r="N400" s="1018"/>
      <c r="O400" s="1017"/>
      <c r="P400" s="1018"/>
      <c r="Q400" s="883"/>
    </row>
    <row r="401" spans="1:17" ht="22.5" customHeight="1">
      <c r="A401" s="1017">
        <v>9</v>
      </c>
      <c r="B401" s="1021" t="s">
        <v>666</v>
      </c>
      <c r="C401" s="1020" t="s">
        <v>2384</v>
      </c>
      <c r="D401" s="1018" t="s">
        <v>401</v>
      </c>
      <c r="E401" s="1017">
        <v>988</v>
      </c>
      <c r="F401" s="1017">
        <v>888</v>
      </c>
      <c r="G401" s="1018">
        <v>104</v>
      </c>
      <c r="H401" s="1018" t="s">
        <v>432</v>
      </c>
      <c r="I401" s="1018" t="s">
        <v>432</v>
      </c>
      <c r="J401" s="1019">
        <v>0.19</v>
      </c>
      <c r="K401" s="1020">
        <v>25</v>
      </c>
      <c r="L401" s="1020">
        <v>24</v>
      </c>
      <c r="M401" s="1018" t="s">
        <v>2367</v>
      </c>
      <c r="N401" s="1018">
        <v>0</v>
      </c>
      <c r="O401" s="1017">
        <v>0</v>
      </c>
      <c r="P401" s="1018">
        <v>0</v>
      </c>
      <c r="Q401" s="883"/>
    </row>
    <row r="402" spans="1:17" ht="15">
      <c r="A402" s="1017"/>
      <c r="B402" s="1021"/>
      <c r="C402" s="1020"/>
      <c r="D402" s="1018"/>
      <c r="E402" s="1017"/>
      <c r="F402" s="1017"/>
      <c r="G402" s="1018"/>
      <c r="H402" s="1018"/>
      <c r="I402" s="1018"/>
      <c r="J402" s="1019"/>
      <c r="K402" s="1020"/>
      <c r="L402" s="1020"/>
      <c r="M402" s="1018"/>
      <c r="N402" s="1018"/>
      <c r="O402" s="1017"/>
      <c r="P402" s="1018"/>
      <c r="Q402" s="883"/>
    </row>
    <row r="403" spans="1:17" ht="22.5" customHeight="1">
      <c r="A403" s="1017">
        <v>10</v>
      </c>
      <c r="B403" s="1021" t="s">
        <v>2386</v>
      </c>
      <c r="C403" s="1020" t="s">
        <v>2387</v>
      </c>
      <c r="D403" s="1018" t="s">
        <v>2385</v>
      </c>
      <c r="E403" s="1017">
        <v>620</v>
      </c>
      <c r="F403" s="1017">
        <v>488</v>
      </c>
      <c r="G403" s="1018">
        <v>488</v>
      </c>
      <c r="H403" s="1018" t="s">
        <v>432</v>
      </c>
      <c r="I403" s="1018" t="s">
        <v>432</v>
      </c>
      <c r="J403" s="1019">
        <v>0.19</v>
      </c>
      <c r="K403" s="1020">
        <v>27</v>
      </c>
      <c r="L403" s="1020">
        <v>25</v>
      </c>
      <c r="M403" s="1018" t="s">
        <v>2367</v>
      </c>
      <c r="N403" s="1018">
        <v>0</v>
      </c>
      <c r="O403" s="1017">
        <v>0</v>
      </c>
      <c r="P403" s="1018">
        <v>0</v>
      </c>
      <c r="Q403" s="883"/>
    </row>
    <row r="404" spans="1:17" ht="15">
      <c r="A404" s="1017"/>
      <c r="B404" s="1021"/>
      <c r="C404" s="1020"/>
      <c r="D404" s="1018"/>
      <c r="E404" s="1017"/>
      <c r="F404" s="1017"/>
      <c r="G404" s="1018"/>
      <c r="H404" s="1018"/>
      <c r="I404" s="1018"/>
      <c r="J404" s="1019"/>
      <c r="K404" s="1020"/>
      <c r="L404" s="1020"/>
      <c r="M404" s="1018"/>
      <c r="N404" s="1018"/>
      <c r="O404" s="1017"/>
      <c r="P404" s="1018"/>
      <c r="Q404" s="883"/>
    </row>
    <row r="405" spans="1:17" ht="22.5" customHeight="1">
      <c r="A405" s="1017">
        <v>11</v>
      </c>
      <c r="B405" s="1021" t="s">
        <v>2388</v>
      </c>
      <c r="C405" s="1020" t="s">
        <v>2389</v>
      </c>
      <c r="D405" s="1018" t="s">
        <v>319</v>
      </c>
      <c r="E405" s="1017">
        <v>657</v>
      </c>
      <c r="F405" s="1017">
        <v>179</v>
      </c>
      <c r="G405" s="1018">
        <v>179</v>
      </c>
      <c r="H405" s="1018" t="s">
        <v>432</v>
      </c>
      <c r="I405" s="1018" t="s">
        <v>432</v>
      </c>
      <c r="J405" s="1019">
        <v>0.19</v>
      </c>
      <c r="K405" s="1020" t="s">
        <v>2374</v>
      </c>
      <c r="L405" s="1020" t="s">
        <v>2374</v>
      </c>
      <c r="M405" s="1018" t="s">
        <v>2367</v>
      </c>
      <c r="N405" s="1018">
        <v>0</v>
      </c>
      <c r="O405" s="1017">
        <v>0</v>
      </c>
      <c r="P405" s="1018">
        <v>0</v>
      </c>
      <c r="Q405" s="883"/>
    </row>
    <row r="406" spans="1:17" ht="15">
      <c r="A406" s="1017"/>
      <c r="B406" s="1021"/>
      <c r="C406" s="1020"/>
      <c r="D406" s="1018"/>
      <c r="E406" s="1017"/>
      <c r="F406" s="1017"/>
      <c r="G406" s="1018"/>
      <c r="H406" s="1018"/>
      <c r="I406" s="1018"/>
      <c r="J406" s="1019"/>
      <c r="K406" s="1020"/>
      <c r="L406" s="1020"/>
      <c r="M406" s="1018"/>
      <c r="N406" s="1018"/>
      <c r="O406" s="1017"/>
      <c r="P406" s="1018"/>
      <c r="Q406" s="883"/>
    </row>
    <row r="407" spans="1:17" ht="12.75">
      <c r="A407" s="646"/>
      <c r="B407" s="651" t="s">
        <v>1129</v>
      </c>
      <c r="C407" s="651"/>
      <c r="D407" s="645"/>
      <c r="E407" s="646">
        <v>8.367</v>
      </c>
      <c r="F407" s="646">
        <v>6.97</v>
      </c>
      <c r="G407" s="645">
        <v>5.763</v>
      </c>
      <c r="H407" s="645"/>
      <c r="I407" s="645"/>
      <c r="J407" s="645"/>
      <c r="K407" s="651"/>
      <c r="L407" s="651"/>
      <c r="M407" s="645"/>
      <c r="N407" s="645"/>
      <c r="O407" s="645"/>
      <c r="P407" s="645"/>
      <c r="Q407" s="645"/>
    </row>
    <row r="408" ht="12.75">
      <c r="A408" s="937" t="s">
        <v>32</v>
      </c>
    </row>
    <row r="409" spans="1:17" ht="12.75">
      <c r="A409" s="938"/>
      <c r="B409" s="935"/>
      <c r="C409" s="884" t="s">
        <v>320</v>
      </c>
      <c r="D409" s="885">
        <v>1500</v>
      </c>
      <c r="E409" s="884" t="s">
        <v>403</v>
      </c>
      <c r="F409" s="884"/>
      <c r="G409" s="884" t="s">
        <v>403</v>
      </c>
      <c r="H409" s="884" t="s">
        <v>403</v>
      </c>
      <c r="I409" s="398"/>
      <c r="J409" s="398"/>
      <c r="K409" s="398"/>
      <c r="L409" s="884" t="s">
        <v>318</v>
      </c>
      <c r="M409" s="399"/>
      <c r="N409" s="399"/>
      <c r="O409" s="399"/>
      <c r="P409" s="1023" t="s">
        <v>1232</v>
      </c>
      <c r="Q409" s="53"/>
    </row>
    <row r="410" spans="1:17" ht="12.75">
      <c r="A410" s="938"/>
      <c r="B410" s="935"/>
      <c r="C410" s="886" t="s">
        <v>1233</v>
      </c>
      <c r="D410" s="887">
        <v>1696</v>
      </c>
      <c r="E410" s="888">
        <f>284+73</f>
        <v>357</v>
      </c>
      <c r="F410" s="888">
        <v>864</v>
      </c>
      <c r="G410" s="886" t="s">
        <v>432</v>
      </c>
      <c r="H410" s="886" t="s">
        <v>432</v>
      </c>
      <c r="I410" s="398"/>
      <c r="J410" s="398"/>
      <c r="K410" s="398"/>
      <c r="L410" s="884" t="s">
        <v>318</v>
      </c>
      <c r="M410" s="602" t="s">
        <v>99</v>
      </c>
      <c r="N410" s="602" t="s">
        <v>99</v>
      </c>
      <c r="O410" s="602" t="s">
        <v>99</v>
      </c>
      <c r="P410" s="1024"/>
      <c r="Q410" s="53"/>
    </row>
    <row r="411" spans="1:17" ht="45">
      <c r="A411" s="938"/>
      <c r="B411" s="935" t="s">
        <v>426</v>
      </c>
      <c r="C411" s="886" t="s">
        <v>316</v>
      </c>
      <c r="D411" s="887">
        <v>1167</v>
      </c>
      <c r="E411" s="886">
        <v>617</v>
      </c>
      <c r="F411" s="886">
        <v>200</v>
      </c>
      <c r="G411" s="886" t="s">
        <v>432</v>
      </c>
      <c r="H411" s="886" t="s">
        <v>317</v>
      </c>
      <c r="I411" s="398"/>
      <c r="J411" s="398"/>
      <c r="K411" s="398"/>
      <c r="L411" s="886" t="s">
        <v>556</v>
      </c>
      <c r="M411" s="399"/>
      <c r="N411" s="399"/>
      <c r="O411" s="399"/>
      <c r="P411" s="1024"/>
      <c r="Q411" s="53"/>
    </row>
    <row r="412" spans="1:17" ht="22.5">
      <c r="A412" s="938"/>
      <c r="B412" s="935" t="s">
        <v>427</v>
      </c>
      <c r="C412" s="886" t="s">
        <v>316</v>
      </c>
      <c r="D412" s="886">
        <v>526</v>
      </c>
      <c r="E412" s="886">
        <v>458</v>
      </c>
      <c r="F412" s="886"/>
      <c r="G412" s="886" t="s">
        <v>317</v>
      </c>
      <c r="H412" s="886" t="s">
        <v>317</v>
      </c>
      <c r="I412" s="398"/>
      <c r="J412" s="398"/>
      <c r="K412" s="398"/>
      <c r="L412" s="886" t="s">
        <v>430</v>
      </c>
      <c r="M412" s="399"/>
      <c r="N412" s="399"/>
      <c r="O412" s="399"/>
      <c r="P412" s="1024"/>
      <c r="Q412" s="53"/>
    </row>
    <row r="413" spans="1:17" ht="12.75">
      <c r="A413" s="938"/>
      <c r="B413" s="935" t="s">
        <v>557</v>
      </c>
      <c r="C413" s="886" t="s">
        <v>316</v>
      </c>
      <c r="D413" s="884">
        <v>254</v>
      </c>
      <c r="E413" s="884">
        <v>254</v>
      </c>
      <c r="F413" s="884"/>
      <c r="G413" s="886" t="s">
        <v>2390</v>
      </c>
      <c r="H413" s="886" t="s">
        <v>2390</v>
      </c>
      <c r="I413" s="398"/>
      <c r="J413" s="398"/>
      <c r="K413" s="398"/>
      <c r="L413" s="884" t="s">
        <v>318</v>
      </c>
      <c r="M413" s="602" t="s">
        <v>99</v>
      </c>
      <c r="N413" s="602" t="s">
        <v>99</v>
      </c>
      <c r="O413" s="602" t="s">
        <v>99</v>
      </c>
      <c r="P413" s="1024"/>
      <c r="Q413" s="53"/>
    </row>
    <row r="414" spans="1:17" ht="45">
      <c r="A414" s="938"/>
      <c r="B414" s="935" t="s">
        <v>558</v>
      </c>
      <c r="C414" s="886" t="s">
        <v>319</v>
      </c>
      <c r="D414" s="887">
        <v>1700</v>
      </c>
      <c r="E414" s="886"/>
      <c r="F414" s="886"/>
      <c r="G414" s="886"/>
      <c r="H414" s="886"/>
      <c r="I414" s="398"/>
      <c r="J414" s="398"/>
      <c r="K414" s="398"/>
      <c r="L414" s="886" t="s">
        <v>556</v>
      </c>
      <c r="M414" s="399"/>
      <c r="N414" s="399"/>
      <c r="O414" s="399"/>
      <c r="P414" s="1024"/>
      <c r="Q414" s="53"/>
    </row>
    <row r="415" spans="1:17" ht="45">
      <c r="A415" s="938"/>
      <c r="B415" s="935" t="s">
        <v>428</v>
      </c>
      <c r="C415" s="886" t="s">
        <v>319</v>
      </c>
      <c r="D415" s="886">
        <v>550</v>
      </c>
      <c r="E415" s="886"/>
      <c r="F415" s="886"/>
      <c r="G415" s="886"/>
      <c r="H415" s="886"/>
      <c r="I415" s="398"/>
      <c r="J415" s="398"/>
      <c r="K415" s="398"/>
      <c r="L415" s="886" t="s">
        <v>556</v>
      </c>
      <c r="M415" s="399"/>
      <c r="N415" s="399"/>
      <c r="O415" s="399"/>
      <c r="P415" s="1024"/>
      <c r="Q415" s="53"/>
    </row>
    <row r="416" spans="1:17" ht="22.5">
      <c r="A416" s="938"/>
      <c r="B416" s="935" t="s">
        <v>559</v>
      </c>
      <c r="C416" s="886" t="s">
        <v>319</v>
      </c>
      <c r="D416" s="886">
        <v>519</v>
      </c>
      <c r="E416" s="886"/>
      <c r="F416" s="886"/>
      <c r="G416" s="886"/>
      <c r="H416" s="886"/>
      <c r="I416" s="398"/>
      <c r="J416" s="398"/>
      <c r="K416" s="398"/>
      <c r="L416" s="886" t="s">
        <v>430</v>
      </c>
      <c r="M416" s="399"/>
      <c r="N416" s="399"/>
      <c r="O416" s="399"/>
      <c r="P416" s="1024"/>
      <c r="Q416" s="53"/>
    </row>
    <row r="417" spans="1:17" ht="22.5">
      <c r="A417" s="938"/>
      <c r="B417" s="935" t="s">
        <v>429</v>
      </c>
      <c r="C417" s="886" t="s">
        <v>319</v>
      </c>
      <c r="D417" s="886">
        <v>409</v>
      </c>
      <c r="E417" s="886"/>
      <c r="F417" s="886">
        <v>391</v>
      </c>
      <c r="G417" s="886" t="s">
        <v>2390</v>
      </c>
      <c r="H417" s="886" t="s">
        <v>2390</v>
      </c>
      <c r="I417" s="381"/>
      <c r="J417" s="381"/>
      <c r="K417" s="381"/>
      <c r="L417" s="886" t="s">
        <v>430</v>
      </c>
      <c r="M417" s="382"/>
      <c r="N417" s="382"/>
      <c r="O417" s="382"/>
      <c r="P417" s="1024"/>
      <c r="Q417" s="53"/>
    </row>
    <row r="418" spans="1:17" ht="45">
      <c r="A418" s="938"/>
      <c r="B418" s="935" t="s">
        <v>560</v>
      </c>
      <c r="C418" s="886" t="s">
        <v>320</v>
      </c>
      <c r="D418" s="887">
        <v>4000</v>
      </c>
      <c r="E418" s="886"/>
      <c r="F418" s="886"/>
      <c r="G418" s="886"/>
      <c r="H418" s="886"/>
      <c r="I418" s="381"/>
      <c r="J418" s="381"/>
      <c r="K418" s="381"/>
      <c r="L418" s="886" t="s">
        <v>556</v>
      </c>
      <c r="M418" s="382"/>
      <c r="N418" s="382"/>
      <c r="O418" s="382"/>
      <c r="P418" s="1024"/>
      <c r="Q418" s="53"/>
    </row>
    <row r="419" spans="1:17" ht="12.75">
      <c r="A419" s="938"/>
      <c r="B419" s="936"/>
      <c r="C419" s="889"/>
      <c r="D419" s="890">
        <f>SUM(D409:D418)</f>
        <v>12321</v>
      </c>
      <c r="E419" s="890">
        <f>SUM(E409:E418)</f>
        <v>1686</v>
      </c>
      <c r="F419" s="890">
        <f>SUM(F409:F418)</f>
        <v>1455</v>
      </c>
      <c r="G419" s="889"/>
      <c r="H419" s="889"/>
      <c r="I419" s="400"/>
      <c r="J419" s="400"/>
      <c r="K419" s="400"/>
      <c r="L419" s="400"/>
      <c r="M419" s="401"/>
      <c r="N419" s="401"/>
      <c r="O419" s="401"/>
      <c r="P419" s="402"/>
      <c r="Q419" s="53"/>
    </row>
    <row r="420" ht="12.75">
      <c r="A420" s="937" t="s">
        <v>1612</v>
      </c>
    </row>
    <row r="421" spans="1:17" ht="38.25">
      <c r="A421" s="895">
        <v>1</v>
      </c>
      <c r="B421" s="447" t="s">
        <v>1614</v>
      </c>
      <c r="C421" s="899" t="s">
        <v>1615</v>
      </c>
      <c r="D421" s="897" t="s">
        <v>316</v>
      </c>
      <c r="E421" s="897">
        <v>379</v>
      </c>
      <c r="F421" s="897">
        <v>30</v>
      </c>
      <c r="G421" s="897">
        <v>379</v>
      </c>
      <c r="H421" s="897" t="s">
        <v>317</v>
      </c>
      <c r="I421" s="897" t="s">
        <v>317</v>
      </c>
      <c r="J421" s="897" t="s">
        <v>2403</v>
      </c>
      <c r="K421" s="897" t="s">
        <v>2403</v>
      </c>
      <c r="L421" s="897" t="s">
        <v>2403</v>
      </c>
      <c r="M421" s="899" t="s">
        <v>1613</v>
      </c>
      <c r="N421" s="926"/>
      <c r="O421" s="926"/>
      <c r="P421" s="926"/>
      <c r="Q421" s="1012" t="s">
        <v>2404</v>
      </c>
    </row>
    <row r="422" spans="1:17" ht="38.25">
      <c r="A422" s="895">
        <v>2</v>
      </c>
      <c r="B422" s="447" t="s">
        <v>1616</v>
      </c>
      <c r="C422" s="899" t="s">
        <v>1615</v>
      </c>
      <c r="D422" s="897" t="s">
        <v>316</v>
      </c>
      <c r="E422" s="897">
        <f>153+6</f>
        <v>159</v>
      </c>
      <c r="F422" s="897">
        <v>0</v>
      </c>
      <c r="G422" s="897">
        <v>159</v>
      </c>
      <c r="H422" s="897" t="s">
        <v>317</v>
      </c>
      <c r="I422" s="897" t="s">
        <v>317</v>
      </c>
      <c r="J422" s="897" t="s">
        <v>2403</v>
      </c>
      <c r="K422" s="897" t="s">
        <v>2403</v>
      </c>
      <c r="L422" s="897" t="s">
        <v>2403</v>
      </c>
      <c r="M422" s="899" t="s">
        <v>1613</v>
      </c>
      <c r="N422" s="926"/>
      <c r="O422" s="926"/>
      <c r="P422" s="926"/>
      <c r="Q422" s="1013"/>
    </row>
    <row r="423" spans="1:17" ht="38.25">
      <c r="A423" s="895">
        <v>3</v>
      </c>
      <c r="B423" s="447" t="s">
        <v>1617</v>
      </c>
      <c r="C423" s="899" t="s">
        <v>1618</v>
      </c>
      <c r="D423" s="897" t="s">
        <v>316</v>
      </c>
      <c r="E423" s="897">
        <v>429</v>
      </c>
      <c r="F423" s="897">
        <v>200</v>
      </c>
      <c r="G423" s="897">
        <v>399</v>
      </c>
      <c r="H423" s="897" t="s">
        <v>317</v>
      </c>
      <c r="I423" s="897" t="s">
        <v>317</v>
      </c>
      <c r="J423" s="897" t="s">
        <v>2403</v>
      </c>
      <c r="K423" s="897" t="s">
        <v>2403</v>
      </c>
      <c r="L423" s="897" t="s">
        <v>2403</v>
      </c>
      <c r="M423" s="899" t="s">
        <v>1613</v>
      </c>
      <c r="N423" s="926"/>
      <c r="O423" s="926"/>
      <c r="P423" s="926"/>
      <c r="Q423" s="1013"/>
    </row>
    <row r="424" spans="1:17" ht="38.25">
      <c r="A424" s="895">
        <v>4</v>
      </c>
      <c r="B424" s="447" t="s">
        <v>1619</v>
      </c>
      <c r="C424" s="899" t="s">
        <v>1618</v>
      </c>
      <c r="D424" s="897" t="s">
        <v>316</v>
      </c>
      <c r="E424" s="897">
        <v>348</v>
      </c>
      <c r="F424" s="897">
        <v>150</v>
      </c>
      <c r="G424" s="897">
        <v>364</v>
      </c>
      <c r="H424" s="897" t="s">
        <v>317</v>
      </c>
      <c r="I424" s="897" t="s">
        <v>317</v>
      </c>
      <c r="J424" s="897" t="s">
        <v>2403</v>
      </c>
      <c r="K424" s="897" t="s">
        <v>2403</v>
      </c>
      <c r="L424" s="897" t="s">
        <v>2403</v>
      </c>
      <c r="M424" s="899" t="s">
        <v>1613</v>
      </c>
      <c r="N424" s="926"/>
      <c r="O424" s="926"/>
      <c r="P424" s="926"/>
      <c r="Q424" s="1013"/>
    </row>
    <row r="425" spans="1:17" ht="38.25">
      <c r="A425" s="895">
        <v>5</v>
      </c>
      <c r="B425" s="447" t="s">
        <v>1620</v>
      </c>
      <c r="C425" s="899" t="s">
        <v>1621</v>
      </c>
      <c r="D425" s="897" t="s">
        <v>316</v>
      </c>
      <c r="E425" s="897">
        <f>722+2</f>
        <v>724</v>
      </c>
      <c r="F425" s="897">
        <v>505</v>
      </c>
      <c r="G425" s="897">
        <v>744</v>
      </c>
      <c r="H425" s="897" t="s">
        <v>317</v>
      </c>
      <c r="I425" s="897" t="s">
        <v>317</v>
      </c>
      <c r="J425" s="897" t="s">
        <v>2403</v>
      </c>
      <c r="K425" s="897" t="s">
        <v>2403</v>
      </c>
      <c r="L425" s="897" t="s">
        <v>2403</v>
      </c>
      <c r="M425" s="899" t="s">
        <v>1613</v>
      </c>
      <c r="N425" s="926"/>
      <c r="O425" s="926"/>
      <c r="P425" s="926"/>
      <c r="Q425" s="1013"/>
    </row>
    <row r="426" spans="1:17" ht="38.25">
      <c r="A426" s="895">
        <v>6</v>
      </c>
      <c r="B426" s="447" t="s">
        <v>1622</v>
      </c>
      <c r="C426" s="899" t="s">
        <v>1623</v>
      </c>
      <c r="D426" s="897" t="s">
        <v>316</v>
      </c>
      <c r="E426" s="897">
        <f>780+6</f>
        <v>786</v>
      </c>
      <c r="F426" s="897">
        <v>543</v>
      </c>
      <c r="G426" s="897">
        <v>791</v>
      </c>
      <c r="H426" s="897" t="s">
        <v>317</v>
      </c>
      <c r="I426" s="897" t="s">
        <v>317</v>
      </c>
      <c r="J426" s="897" t="s">
        <v>2403</v>
      </c>
      <c r="K426" s="897" t="s">
        <v>2403</v>
      </c>
      <c r="L426" s="897" t="s">
        <v>2403</v>
      </c>
      <c r="M426" s="899" t="s">
        <v>1613</v>
      </c>
      <c r="N426" s="926"/>
      <c r="O426" s="926"/>
      <c r="P426" s="926"/>
      <c r="Q426" s="1013"/>
    </row>
    <row r="427" spans="1:17" ht="38.25">
      <c r="A427" s="895">
        <v>7</v>
      </c>
      <c r="B427" s="447" t="s">
        <v>1624</v>
      </c>
      <c r="C427" s="899" t="s">
        <v>1625</v>
      </c>
      <c r="D427" s="897" t="s">
        <v>316</v>
      </c>
      <c r="E427" s="897">
        <f>227+2</f>
        <v>229</v>
      </c>
      <c r="F427" s="897">
        <v>170</v>
      </c>
      <c r="G427" s="897">
        <v>215</v>
      </c>
      <c r="H427" s="897" t="s">
        <v>317</v>
      </c>
      <c r="I427" s="897" t="s">
        <v>317</v>
      </c>
      <c r="J427" s="897" t="s">
        <v>2403</v>
      </c>
      <c r="K427" s="897" t="s">
        <v>2403</v>
      </c>
      <c r="L427" s="897" t="s">
        <v>2403</v>
      </c>
      <c r="M427" s="899" t="s">
        <v>318</v>
      </c>
      <c r="N427" s="897" t="s">
        <v>325</v>
      </c>
      <c r="O427" s="897" t="s">
        <v>325</v>
      </c>
      <c r="P427" s="897" t="s">
        <v>325</v>
      </c>
      <c r="Q427" s="1013"/>
    </row>
    <row r="428" spans="1:17" ht="38.25">
      <c r="A428" s="895">
        <v>8</v>
      </c>
      <c r="B428" s="447" t="s">
        <v>1626</v>
      </c>
      <c r="C428" s="899" t="s">
        <v>1627</v>
      </c>
      <c r="D428" s="897" t="s">
        <v>316</v>
      </c>
      <c r="E428" s="897">
        <f>219+3</f>
        <v>222</v>
      </c>
      <c r="F428" s="897">
        <v>132</v>
      </c>
      <c r="G428" s="897">
        <v>158</v>
      </c>
      <c r="H428" s="897" t="s">
        <v>317</v>
      </c>
      <c r="I428" s="897" t="s">
        <v>317</v>
      </c>
      <c r="J428" s="897" t="s">
        <v>2403</v>
      </c>
      <c r="K428" s="897" t="s">
        <v>2403</v>
      </c>
      <c r="L428" s="897" t="s">
        <v>2403</v>
      </c>
      <c r="M428" s="899" t="s">
        <v>318</v>
      </c>
      <c r="N428" s="897" t="s">
        <v>325</v>
      </c>
      <c r="O428" s="897" t="s">
        <v>325</v>
      </c>
      <c r="P428" s="897" t="s">
        <v>325</v>
      </c>
      <c r="Q428" s="1013"/>
    </row>
    <row r="429" spans="1:17" ht="38.25">
      <c r="A429" s="895">
        <v>9</v>
      </c>
      <c r="B429" s="447" t="s">
        <v>1628</v>
      </c>
      <c r="C429" s="899" t="s">
        <v>1629</v>
      </c>
      <c r="D429" s="897" t="s">
        <v>316</v>
      </c>
      <c r="E429" s="897">
        <f>807+7</f>
        <v>814</v>
      </c>
      <c r="F429" s="897">
        <v>400</v>
      </c>
      <c r="G429" s="897">
        <v>801</v>
      </c>
      <c r="H429" s="897" t="s">
        <v>317</v>
      </c>
      <c r="I429" s="897" t="s">
        <v>317</v>
      </c>
      <c r="J429" s="897" t="s">
        <v>2403</v>
      </c>
      <c r="K429" s="897" t="s">
        <v>2403</v>
      </c>
      <c r="L429" s="897" t="s">
        <v>2403</v>
      </c>
      <c r="M429" s="899" t="s">
        <v>1613</v>
      </c>
      <c r="N429" s="926"/>
      <c r="O429" s="926"/>
      <c r="P429" s="926"/>
      <c r="Q429" s="1013"/>
    </row>
    <row r="430" spans="1:17" ht="38.25">
      <c r="A430" s="895">
        <v>10</v>
      </c>
      <c r="B430" s="447" t="s">
        <v>1630</v>
      </c>
      <c r="C430" s="899" t="s">
        <v>1631</v>
      </c>
      <c r="D430" s="897" t="s">
        <v>316</v>
      </c>
      <c r="E430" s="897">
        <v>287</v>
      </c>
      <c r="F430" s="897">
        <v>278</v>
      </c>
      <c r="G430" s="897">
        <v>287</v>
      </c>
      <c r="H430" s="897" t="s">
        <v>317</v>
      </c>
      <c r="I430" s="897" t="s">
        <v>317</v>
      </c>
      <c r="J430" s="897" t="s">
        <v>2403</v>
      </c>
      <c r="K430" s="897" t="s">
        <v>2403</v>
      </c>
      <c r="L430" s="897" t="s">
        <v>2403</v>
      </c>
      <c r="M430" s="899" t="s">
        <v>1613</v>
      </c>
      <c r="N430" s="926"/>
      <c r="O430" s="926"/>
      <c r="P430" s="926"/>
      <c r="Q430" s="1013"/>
    </row>
    <row r="431" spans="1:17" ht="38.25">
      <c r="A431" s="895">
        <v>11</v>
      </c>
      <c r="B431" s="447" t="s">
        <v>1632</v>
      </c>
      <c r="C431" s="899" t="s">
        <v>1621</v>
      </c>
      <c r="D431" s="897" t="s">
        <v>316</v>
      </c>
      <c r="E431" s="897">
        <v>363</v>
      </c>
      <c r="F431" s="897">
        <v>0</v>
      </c>
      <c r="G431" s="897">
        <v>350</v>
      </c>
      <c r="H431" s="897" t="s">
        <v>317</v>
      </c>
      <c r="I431" s="897" t="s">
        <v>317</v>
      </c>
      <c r="J431" s="897" t="s">
        <v>2403</v>
      </c>
      <c r="K431" s="897" t="s">
        <v>2403</v>
      </c>
      <c r="L431" s="897" t="s">
        <v>2403</v>
      </c>
      <c r="M431" s="899" t="s">
        <v>1613</v>
      </c>
      <c r="N431" s="926"/>
      <c r="O431" s="926"/>
      <c r="P431" s="926"/>
      <c r="Q431" s="1013"/>
    </row>
    <row r="432" spans="1:17" ht="38.25">
      <c r="A432" s="895">
        <v>12</v>
      </c>
      <c r="B432" s="447" t="s">
        <v>1633</v>
      </c>
      <c r="C432" s="899" t="s">
        <v>1634</v>
      </c>
      <c r="D432" s="897" t="s">
        <v>316</v>
      </c>
      <c r="E432" s="897">
        <f>290+7</f>
        <v>297</v>
      </c>
      <c r="F432" s="897">
        <v>0</v>
      </c>
      <c r="G432" s="897">
        <v>300</v>
      </c>
      <c r="H432" s="897" t="s">
        <v>317</v>
      </c>
      <c r="I432" s="897" t="s">
        <v>317</v>
      </c>
      <c r="J432" s="897" t="s">
        <v>2403</v>
      </c>
      <c r="K432" s="897" t="s">
        <v>2403</v>
      </c>
      <c r="L432" s="897" t="s">
        <v>2403</v>
      </c>
      <c r="M432" s="899" t="s">
        <v>1613</v>
      </c>
      <c r="N432" s="926"/>
      <c r="O432" s="926"/>
      <c r="P432" s="926"/>
      <c r="Q432" s="1014"/>
    </row>
    <row r="433" spans="1:17" ht="25.5">
      <c r="A433" s="895">
        <v>13</v>
      </c>
      <c r="B433" s="447" t="s">
        <v>1635</v>
      </c>
      <c r="C433" s="899" t="s">
        <v>1621</v>
      </c>
      <c r="D433" s="897" t="s">
        <v>319</v>
      </c>
      <c r="E433" s="897">
        <v>559</v>
      </c>
      <c r="F433" s="899">
        <v>382</v>
      </c>
      <c r="G433" s="897">
        <f>E433-F433</f>
        <v>177</v>
      </c>
      <c r="H433" s="897" t="s">
        <v>317</v>
      </c>
      <c r="I433" s="897" t="s">
        <v>317</v>
      </c>
      <c r="J433" s="897"/>
      <c r="K433" s="899"/>
      <c r="L433" s="899"/>
      <c r="M433" s="899" t="s">
        <v>1613</v>
      </c>
      <c r="N433" s="926"/>
      <c r="O433" s="926"/>
      <c r="P433" s="926"/>
      <c r="Q433" s="1015" t="s">
        <v>2405</v>
      </c>
    </row>
    <row r="434" spans="1:17" ht="25.5">
      <c r="A434" s="927">
        <v>14</v>
      </c>
      <c r="B434" s="928" t="s">
        <v>1636</v>
      </c>
      <c r="C434" s="929" t="s">
        <v>1637</v>
      </c>
      <c r="D434" s="930" t="s">
        <v>319</v>
      </c>
      <c r="E434" s="930">
        <v>327</v>
      </c>
      <c r="F434" s="929">
        <v>158</v>
      </c>
      <c r="G434" s="930">
        <f aca="true" t="shared" si="2" ref="G434:G440">E434-F434</f>
        <v>169</v>
      </c>
      <c r="H434" s="930" t="s">
        <v>317</v>
      </c>
      <c r="I434" s="930" t="s">
        <v>317</v>
      </c>
      <c r="J434" s="930"/>
      <c r="K434" s="929"/>
      <c r="L434" s="929"/>
      <c r="M434" s="929" t="s">
        <v>318</v>
      </c>
      <c r="N434" s="926"/>
      <c r="O434" s="926"/>
      <c r="P434" s="926"/>
      <c r="Q434" s="1016"/>
    </row>
    <row r="435" spans="1:17" ht="38.25">
      <c r="A435" s="927">
        <v>15</v>
      </c>
      <c r="B435" s="928" t="s">
        <v>1638</v>
      </c>
      <c r="C435" s="929" t="s">
        <v>1639</v>
      </c>
      <c r="D435" s="930" t="s">
        <v>319</v>
      </c>
      <c r="E435" s="930">
        <v>161</v>
      </c>
      <c r="F435" s="929">
        <v>50</v>
      </c>
      <c r="G435" s="930">
        <f>E435-F435</f>
        <v>111</v>
      </c>
      <c r="H435" s="930" t="s">
        <v>317</v>
      </c>
      <c r="I435" s="930" t="s">
        <v>317</v>
      </c>
      <c r="J435" s="930"/>
      <c r="K435" s="929"/>
      <c r="L435" s="929"/>
      <c r="M435" s="929" t="s">
        <v>318</v>
      </c>
      <c r="N435" s="926"/>
      <c r="O435" s="926"/>
      <c r="P435" s="926"/>
      <c r="Q435" s="1016"/>
    </row>
    <row r="436" spans="1:17" ht="38.25">
      <c r="A436" s="927">
        <v>16</v>
      </c>
      <c r="B436" s="928" t="s">
        <v>1640</v>
      </c>
      <c r="C436" s="929" t="s">
        <v>1641</v>
      </c>
      <c r="D436" s="930" t="s">
        <v>319</v>
      </c>
      <c r="E436" s="930">
        <v>189</v>
      </c>
      <c r="F436" s="929">
        <v>115</v>
      </c>
      <c r="G436" s="930">
        <f t="shared" si="2"/>
        <v>74</v>
      </c>
      <c r="H436" s="930" t="s">
        <v>317</v>
      </c>
      <c r="I436" s="930" t="s">
        <v>317</v>
      </c>
      <c r="J436" s="930"/>
      <c r="K436" s="929"/>
      <c r="L436" s="929"/>
      <c r="M436" s="929" t="s">
        <v>318</v>
      </c>
      <c r="N436" s="926"/>
      <c r="O436" s="926"/>
      <c r="P436" s="926"/>
      <c r="Q436" s="1016"/>
    </row>
    <row r="437" spans="1:17" ht="38.25">
      <c r="A437" s="927">
        <v>17</v>
      </c>
      <c r="B437" s="928" t="s">
        <v>1642</v>
      </c>
      <c r="C437" s="929" t="s">
        <v>1643</v>
      </c>
      <c r="D437" s="930" t="s">
        <v>319</v>
      </c>
      <c r="E437" s="930">
        <v>283</v>
      </c>
      <c r="F437" s="929">
        <v>155</v>
      </c>
      <c r="G437" s="930">
        <f t="shared" si="2"/>
        <v>128</v>
      </c>
      <c r="H437" s="930" t="s">
        <v>317</v>
      </c>
      <c r="I437" s="930" t="s">
        <v>317</v>
      </c>
      <c r="J437" s="930"/>
      <c r="K437" s="929"/>
      <c r="L437" s="929"/>
      <c r="M437" s="929" t="s">
        <v>1613</v>
      </c>
      <c r="N437" s="926"/>
      <c r="O437" s="926"/>
      <c r="P437" s="926"/>
      <c r="Q437" s="1016"/>
    </row>
    <row r="438" spans="1:17" ht="25.5">
      <c r="A438" s="927">
        <v>18</v>
      </c>
      <c r="B438" s="928" t="s">
        <v>1644</v>
      </c>
      <c r="C438" s="929" t="s">
        <v>1645</v>
      </c>
      <c r="D438" s="930" t="s">
        <v>319</v>
      </c>
      <c r="E438" s="930">
        <v>506</v>
      </c>
      <c r="F438" s="929">
        <v>0</v>
      </c>
      <c r="G438" s="930">
        <f t="shared" si="2"/>
        <v>506</v>
      </c>
      <c r="H438" s="930" t="s">
        <v>317</v>
      </c>
      <c r="I438" s="930" t="s">
        <v>317</v>
      </c>
      <c r="J438" s="930"/>
      <c r="K438" s="929"/>
      <c r="L438" s="929"/>
      <c r="M438" s="929" t="s">
        <v>1613</v>
      </c>
      <c r="N438" s="926"/>
      <c r="O438" s="926"/>
      <c r="P438" s="926"/>
      <c r="Q438" s="1016"/>
    </row>
    <row r="439" spans="1:17" ht="38.25">
      <c r="A439" s="927">
        <v>19</v>
      </c>
      <c r="B439" s="928" t="s">
        <v>1646</v>
      </c>
      <c r="C439" s="929" t="s">
        <v>1647</v>
      </c>
      <c r="D439" s="930" t="s">
        <v>319</v>
      </c>
      <c r="E439" s="930">
        <v>456</v>
      </c>
      <c r="F439" s="929">
        <v>0</v>
      </c>
      <c r="G439" s="930">
        <f t="shared" si="2"/>
        <v>456</v>
      </c>
      <c r="H439" s="930" t="s">
        <v>317</v>
      </c>
      <c r="I439" s="930" t="s">
        <v>317</v>
      </c>
      <c r="J439" s="930"/>
      <c r="K439" s="929"/>
      <c r="L439" s="929"/>
      <c r="M439" s="929" t="s">
        <v>1613</v>
      </c>
      <c r="N439" s="926"/>
      <c r="O439" s="926"/>
      <c r="P439" s="926"/>
      <c r="Q439" s="1016"/>
    </row>
    <row r="440" spans="1:17" ht="38.25">
      <c r="A440" s="927">
        <v>20</v>
      </c>
      <c r="B440" s="928" t="s">
        <v>1648</v>
      </c>
      <c r="C440" s="929" t="s">
        <v>1649</v>
      </c>
      <c r="D440" s="930" t="s">
        <v>319</v>
      </c>
      <c r="E440" s="930">
        <v>372</v>
      </c>
      <c r="F440" s="929">
        <v>0</v>
      </c>
      <c r="G440" s="930">
        <f t="shared" si="2"/>
        <v>372</v>
      </c>
      <c r="H440" s="930" t="s">
        <v>317</v>
      </c>
      <c r="I440" s="930" t="s">
        <v>317</v>
      </c>
      <c r="J440" s="930"/>
      <c r="K440" s="929"/>
      <c r="L440" s="929"/>
      <c r="M440" s="929" t="s">
        <v>1613</v>
      </c>
      <c r="N440" s="926"/>
      <c r="O440" s="926"/>
      <c r="P440" s="926"/>
      <c r="Q440" s="1016"/>
    </row>
    <row r="441" spans="1:17" ht="12.75">
      <c r="A441" s="931"/>
      <c r="B441" s="452"/>
      <c r="C441" s="449"/>
      <c r="D441" s="927"/>
      <c r="E441" s="932"/>
      <c r="F441" s="933"/>
      <c r="G441" s="933"/>
      <c r="H441" s="933"/>
      <c r="I441" s="933"/>
      <c r="J441" s="933"/>
      <c r="K441" s="399"/>
      <c r="L441" s="399"/>
      <c r="M441" s="399"/>
      <c r="N441" s="399"/>
      <c r="O441" s="399"/>
      <c r="P441" s="399"/>
      <c r="Q441" s="934"/>
    </row>
    <row r="442" spans="1:17" ht="12.75">
      <c r="A442" s="898"/>
      <c r="B442" s="382" t="s">
        <v>985</v>
      </c>
      <c r="C442" s="382"/>
      <c r="D442" s="896"/>
      <c r="E442" s="380">
        <f>SUM(E421:E432)</f>
        <v>5037</v>
      </c>
      <c r="F442" s="380">
        <f>SUM(F421:F432)</f>
        <v>2408</v>
      </c>
      <c r="G442" s="380">
        <f>SUM(G421:G432)</f>
        <v>4947</v>
      </c>
      <c r="H442" s="381"/>
      <c r="I442" s="381"/>
      <c r="J442" s="381"/>
      <c r="K442" s="382"/>
      <c r="L442" s="382"/>
      <c r="M442" s="382"/>
      <c r="N442" s="382"/>
      <c r="O442" s="382"/>
      <c r="P442" s="382"/>
      <c r="Q442" s="382"/>
    </row>
  </sheetData>
  <sheetProtection/>
  <mergeCells count="558">
    <mergeCell ref="M379:M380"/>
    <mergeCell ref="B379:B380"/>
    <mergeCell ref="A379:A380"/>
    <mergeCell ref="D379:D380"/>
    <mergeCell ref="I379:I380"/>
    <mergeCell ref="J379:J380"/>
    <mergeCell ref="K379:K380"/>
    <mergeCell ref="L379:L380"/>
    <mergeCell ref="E379:E380"/>
    <mergeCell ref="F379:F380"/>
    <mergeCell ref="G379:G380"/>
    <mergeCell ref="H379:H380"/>
    <mergeCell ref="O379:O380"/>
    <mergeCell ref="C401:C402"/>
    <mergeCell ref="L401:L402"/>
    <mergeCell ref="M401:M402"/>
    <mergeCell ref="H401:H402"/>
    <mergeCell ref="O401:O402"/>
    <mergeCell ref="A401:A402"/>
    <mergeCell ref="B401:B402"/>
    <mergeCell ref="D401:D402"/>
    <mergeCell ref="E401:E402"/>
    <mergeCell ref="F401:F402"/>
    <mergeCell ref="G401:G402"/>
    <mergeCell ref="K389:K390"/>
    <mergeCell ref="N391:N392"/>
    <mergeCell ref="O391:O392"/>
    <mergeCell ref="P391:P392"/>
    <mergeCell ref="K387:K388"/>
    <mergeCell ref="K403:K404"/>
    <mergeCell ref="L403:L404"/>
    <mergeCell ref="P399:P400"/>
    <mergeCell ref="F33:F35"/>
    <mergeCell ref="G33:G35"/>
    <mergeCell ref="F86:F87"/>
    <mergeCell ref="F88:F89"/>
    <mergeCell ref="H338:H340"/>
    <mergeCell ref="P401:P402"/>
    <mergeCell ref="J401:J402"/>
    <mergeCell ref="N387:N388"/>
    <mergeCell ref="O387:O388"/>
    <mergeCell ref="P387:P388"/>
    <mergeCell ref="N335:N337"/>
    <mergeCell ref="N401:N402"/>
    <mergeCell ref="N338:N340"/>
    <mergeCell ref="O338:O340"/>
    <mergeCell ref="P338:P340"/>
    <mergeCell ref="Q338:Q340"/>
    <mergeCell ref="N379:N380"/>
    <mergeCell ref="P379:P380"/>
    <mergeCell ref="Q379:Q380"/>
    <mergeCell ref="J335:J337"/>
    <mergeCell ref="K335:K337"/>
    <mergeCell ref="L335:L337"/>
    <mergeCell ref="M335:M337"/>
    <mergeCell ref="P335:P337"/>
    <mergeCell ref="I338:I340"/>
    <mergeCell ref="J338:J340"/>
    <mergeCell ref="K338:K340"/>
    <mergeCell ref="L338:L340"/>
    <mergeCell ref="M338:M340"/>
    <mergeCell ref="Q335:Q337"/>
    <mergeCell ref="B338:B340"/>
    <mergeCell ref="C338:C340"/>
    <mergeCell ref="D338:D340"/>
    <mergeCell ref="E338:E340"/>
    <mergeCell ref="F338:F340"/>
    <mergeCell ref="G338:G340"/>
    <mergeCell ref="H335:H337"/>
    <mergeCell ref="I335:I337"/>
    <mergeCell ref="O335:O337"/>
    <mergeCell ref="N332:N334"/>
    <mergeCell ref="O332:O334"/>
    <mergeCell ref="P332:P334"/>
    <mergeCell ref="Q332:Q334"/>
    <mergeCell ref="B335:B337"/>
    <mergeCell ref="C335:C337"/>
    <mergeCell ref="D335:D337"/>
    <mergeCell ref="E335:E337"/>
    <mergeCell ref="F335:F337"/>
    <mergeCell ref="G335:G337"/>
    <mergeCell ref="H332:H334"/>
    <mergeCell ref="I332:I334"/>
    <mergeCell ref="J332:J334"/>
    <mergeCell ref="K332:K334"/>
    <mergeCell ref="L332:L334"/>
    <mergeCell ref="M332:M334"/>
    <mergeCell ref="B332:B334"/>
    <mergeCell ref="C332:C334"/>
    <mergeCell ref="D332:D334"/>
    <mergeCell ref="E332:E334"/>
    <mergeCell ref="F332:F334"/>
    <mergeCell ref="G332:G334"/>
    <mergeCell ref="O216:O225"/>
    <mergeCell ref="A104:A105"/>
    <mergeCell ref="G104:G105"/>
    <mergeCell ref="A106:A107"/>
    <mergeCell ref="G106:G107"/>
    <mergeCell ref="A125:A126"/>
    <mergeCell ref="G125:G126"/>
    <mergeCell ref="B125:B126"/>
    <mergeCell ref="C125:C126"/>
    <mergeCell ref="D125:D126"/>
    <mergeCell ref="E125:E126"/>
    <mergeCell ref="A98:A99"/>
    <mergeCell ref="G98:G99"/>
    <mergeCell ref="A100:A101"/>
    <mergeCell ref="G100:G101"/>
    <mergeCell ref="A102:A103"/>
    <mergeCell ref="G102:G103"/>
    <mergeCell ref="B100:B101"/>
    <mergeCell ref="C100:C101"/>
    <mergeCell ref="D100:D101"/>
    <mergeCell ref="A94:A95"/>
    <mergeCell ref="G94:G95"/>
    <mergeCell ref="A96:A97"/>
    <mergeCell ref="G96:G97"/>
    <mergeCell ref="B96:B97"/>
    <mergeCell ref="C96:C97"/>
    <mergeCell ref="D96:D97"/>
    <mergeCell ref="E96:E97"/>
    <mergeCell ref="P125:P126"/>
    <mergeCell ref="Q125:Q126"/>
    <mergeCell ref="A86:A87"/>
    <mergeCell ref="G86:G87"/>
    <mergeCell ref="A88:A89"/>
    <mergeCell ref="G88:G89"/>
    <mergeCell ref="A90:A91"/>
    <mergeCell ref="G90:G91"/>
    <mergeCell ref="I125:I126"/>
    <mergeCell ref="A92:A93"/>
    <mergeCell ref="N125:N126"/>
    <mergeCell ref="O106:O107"/>
    <mergeCell ref="L106:L107"/>
    <mergeCell ref="M106:M107"/>
    <mergeCell ref="N106:N107"/>
    <mergeCell ref="O125:O126"/>
    <mergeCell ref="J106:J107"/>
    <mergeCell ref="K106:K107"/>
    <mergeCell ref="J125:J126"/>
    <mergeCell ref="K125:K126"/>
    <mergeCell ref="L125:L126"/>
    <mergeCell ref="M125:M126"/>
    <mergeCell ref="H125:H126"/>
    <mergeCell ref="I106:I107"/>
    <mergeCell ref="Q104:Q105"/>
    <mergeCell ref="B106:B107"/>
    <mergeCell ref="C106:C107"/>
    <mergeCell ref="D106:D107"/>
    <mergeCell ref="E106:E107"/>
    <mergeCell ref="H106:H107"/>
    <mergeCell ref="I104:I105"/>
    <mergeCell ref="J104:J105"/>
    <mergeCell ref="O102:O103"/>
    <mergeCell ref="P102:P103"/>
    <mergeCell ref="M102:M103"/>
    <mergeCell ref="N102:N103"/>
    <mergeCell ref="O104:O105"/>
    <mergeCell ref="P104:P105"/>
    <mergeCell ref="K104:K105"/>
    <mergeCell ref="L104:L105"/>
    <mergeCell ref="M104:M105"/>
    <mergeCell ref="N104:N105"/>
    <mergeCell ref="P106:P107"/>
    <mergeCell ref="Q106:Q107"/>
    <mergeCell ref="Q102:Q103"/>
    <mergeCell ref="J102:J103"/>
    <mergeCell ref="B104:B105"/>
    <mergeCell ref="C104:C105"/>
    <mergeCell ref="D104:D105"/>
    <mergeCell ref="E104:E105"/>
    <mergeCell ref="H104:H105"/>
    <mergeCell ref="I102:I103"/>
    <mergeCell ref="K102:K103"/>
    <mergeCell ref="L102:L103"/>
    <mergeCell ref="J100:J101"/>
    <mergeCell ref="B102:B103"/>
    <mergeCell ref="C102:C103"/>
    <mergeCell ref="D102:D103"/>
    <mergeCell ref="E102:E103"/>
    <mergeCell ref="H102:H103"/>
    <mergeCell ref="I100:I101"/>
    <mergeCell ref="H100:H101"/>
    <mergeCell ref="E100:E101"/>
    <mergeCell ref="N98:N99"/>
    <mergeCell ref="O98:O99"/>
    <mergeCell ref="P98:P99"/>
    <mergeCell ref="H98:H99"/>
    <mergeCell ref="I98:I99"/>
    <mergeCell ref="J98:J99"/>
    <mergeCell ref="Q98:Q99"/>
    <mergeCell ref="K100:K101"/>
    <mergeCell ref="L100:L101"/>
    <mergeCell ref="M100:M101"/>
    <mergeCell ref="N100:N101"/>
    <mergeCell ref="P100:P101"/>
    <mergeCell ref="K98:K99"/>
    <mergeCell ref="L98:L99"/>
    <mergeCell ref="Q100:Q101"/>
    <mergeCell ref="O100:O101"/>
    <mergeCell ref="Q96:Q97"/>
    <mergeCell ref="O94:O95"/>
    <mergeCell ref="P94:P95"/>
    <mergeCell ref="Q94:Q95"/>
    <mergeCell ref="M96:M97"/>
    <mergeCell ref="H96:H97"/>
    <mergeCell ref="I96:I97"/>
    <mergeCell ref="J96:J97"/>
    <mergeCell ref="K96:K97"/>
    <mergeCell ref="N96:N97"/>
    <mergeCell ref="K94:K95"/>
    <mergeCell ref="L94:L95"/>
    <mergeCell ref="M94:M95"/>
    <mergeCell ref="N94:N95"/>
    <mergeCell ref="O96:O97"/>
    <mergeCell ref="P96:P97"/>
    <mergeCell ref="Q92:Q93"/>
    <mergeCell ref="B94:B95"/>
    <mergeCell ref="C94:C95"/>
    <mergeCell ref="D94:D95"/>
    <mergeCell ref="E94:E95"/>
    <mergeCell ref="H94:H95"/>
    <mergeCell ref="I92:I93"/>
    <mergeCell ref="J92:J93"/>
    <mergeCell ref="I94:I95"/>
    <mergeCell ref="J94:J95"/>
    <mergeCell ref="B92:B93"/>
    <mergeCell ref="C92:C93"/>
    <mergeCell ref="D92:D93"/>
    <mergeCell ref="E92:E93"/>
    <mergeCell ref="H92:H93"/>
    <mergeCell ref="G92:G93"/>
    <mergeCell ref="I90:I91"/>
    <mergeCell ref="J90:J91"/>
    <mergeCell ref="K90:K91"/>
    <mergeCell ref="L90:L91"/>
    <mergeCell ref="K92:K93"/>
    <mergeCell ref="L92:L93"/>
    <mergeCell ref="B86:B87"/>
    <mergeCell ref="C86:C87"/>
    <mergeCell ref="D86:D87"/>
    <mergeCell ref="E86:E87"/>
    <mergeCell ref="H86:H87"/>
    <mergeCell ref="B88:B89"/>
    <mergeCell ref="C88:C89"/>
    <mergeCell ref="D88:D89"/>
    <mergeCell ref="E88:E89"/>
    <mergeCell ref="H88:H89"/>
    <mergeCell ref="N33:N35"/>
    <mergeCell ref="O33:O35"/>
    <mergeCell ref="P33:P35"/>
    <mergeCell ref="J86:J87"/>
    <mergeCell ref="K86:K87"/>
    <mergeCell ref="L86:L87"/>
    <mergeCell ref="M86:M87"/>
    <mergeCell ref="N86:N87"/>
    <mergeCell ref="O86:O87"/>
    <mergeCell ref="P86:P87"/>
    <mergeCell ref="A33:A35"/>
    <mergeCell ref="H33:H35"/>
    <mergeCell ref="A38:A39"/>
    <mergeCell ref="D38:D39"/>
    <mergeCell ref="A40:A41"/>
    <mergeCell ref="D40:D41"/>
    <mergeCell ref="B33:B35"/>
    <mergeCell ref="C33:C35"/>
    <mergeCell ref="D33:D35"/>
    <mergeCell ref="E33:E35"/>
    <mergeCell ref="I33:I35"/>
    <mergeCell ref="J33:J35"/>
    <mergeCell ref="Q38:Q39"/>
    <mergeCell ref="L33:L35"/>
    <mergeCell ref="F185:H185"/>
    <mergeCell ref="K185:L185"/>
    <mergeCell ref="M33:M35"/>
    <mergeCell ref="G38:G39"/>
    <mergeCell ref="H38:H39"/>
    <mergeCell ref="I38:I39"/>
    <mergeCell ref="F186:H186"/>
    <mergeCell ref="K186:L186"/>
    <mergeCell ref="I88:I89"/>
    <mergeCell ref="J88:J89"/>
    <mergeCell ref="K88:K89"/>
    <mergeCell ref="Q40:Q41"/>
    <mergeCell ref="Q175:Q176"/>
    <mergeCell ref="K182:L182"/>
    <mergeCell ref="K183:L183"/>
    <mergeCell ref="F182:H182"/>
    <mergeCell ref="B90:B91"/>
    <mergeCell ref="Q4:Q5"/>
    <mergeCell ref="N4:N5"/>
    <mergeCell ref="O4:O5"/>
    <mergeCell ref="P4:P5"/>
    <mergeCell ref="E38:E39"/>
    <mergeCell ref="F38:F39"/>
    <mergeCell ref="Q7:Q24"/>
    <mergeCell ref="K33:K35"/>
    <mergeCell ref="Q33:Q35"/>
    <mergeCell ref="O347:O353"/>
    <mergeCell ref="J347:J353"/>
    <mergeCell ref="K347:K353"/>
    <mergeCell ref="L347:L353"/>
    <mergeCell ref="M347:M353"/>
    <mergeCell ref="L40:L41"/>
    <mergeCell ref="M40:M41"/>
    <mergeCell ref="N40:N41"/>
    <mergeCell ref="K40:K41"/>
    <mergeCell ref="M88:M89"/>
    <mergeCell ref="D90:D91"/>
    <mergeCell ref="E90:E91"/>
    <mergeCell ref="L96:L97"/>
    <mergeCell ref="C98:C99"/>
    <mergeCell ref="I347:I353"/>
    <mergeCell ref="F184:H184"/>
    <mergeCell ref="K184:L184"/>
    <mergeCell ref="G347:G353"/>
    <mergeCell ref="L344:L346"/>
    <mergeCell ref="H90:H91"/>
    <mergeCell ref="K4:K5"/>
    <mergeCell ref="L4:L5"/>
    <mergeCell ref="M4:M5"/>
    <mergeCell ref="N347:N353"/>
    <mergeCell ref="D4:D5"/>
    <mergeCell ref="B98:B99"/>
    <mergeCell ref="D98:D99"/>
    <mergeCell ref="E98:E99"/>
    <mergeCell ref="L38:L39"/>
    <mergeCell ref="C90:C91"/>
    <mergeCell ref="Q347:Q353"/>
    <mergeCell ref="A3:M3"/>
    <mergeCell ref="N3:P3"/>
    <mergeCell ref="A4:A5"/>
    <mergeCell ref="E4:G4"/>
    <mergeCell ref="H4:I4"/>
    <mergeCell ref="C4:C5"/>
    <mergeCell ref="H347:H353"/>
    <mergeCell ref="J40:J41"/>
    <mergeCell ref="B4:B5"/>
    <mergeCell ref="P347:P353"/>
    <mergeCell ref="N88:N89"/>
    <mergeCell ref="O88:O89"/>
    <mergeCell ref="P88:P89"/>
    <mergeCell ref="M92:M93"/>
    <mergeCell ref="N92:N93"/>
    <mergeCell ref="O92:O93"/>
    <mergeCell ref="P92:P93"/>
    <mergeCell ref="M98:M99"/>
    <mergeCell ref="M90:M91"/>
    <mergeCell ref="J38:J39"/>
    <mergeCell ref="K38:K39"/>
    <mergeCell ref="P40:P41"/>
    <mergeCell ref="M38:M39"/>
    <mergeCell ref="N38:N39"/>
    <mergeCell ref="O38:O39"/>
    <mergeCell ref="P38:P39"/>
    <mergeCell ref="O40:O41"/>
    <mergeCell ref="E40:E41"/>
    <mergeCell ref="F40:F41"/>
    <mergeCell ref="G40:G41"/>
    <mergeCell ref="H40:H41"/>
    <mergeCell ref="I40:I41"/>
    <mergeCell ref="H165:Q165"/>
    <mergeCell ref="L88:L89"/>
    <mergeCell ref="I86:I87"/>
    <mergeCell ref="Q88:Q89"/>
    <mergeCell ref="Q86:Q87"/>
    <mergeCell ref="N90:N91"/>
    <mergeCell ref="O90:O91"/>
    <mergeCell ref="P90:P91"/>
    <mergeCell ref="Q90:Q91"/>
    <mergeCell ref="F187:H187"/>
    <mergeCell ref="K187:L187"/>
    <mergeCell ref="P168:P170"/>
    <mergeCell ref="L168:L170"/>
    <mergeCell ref="M168:M170"/>
    <mergeCell ref="N168:N170"/>
    <mergeCell ref="F188:H188"/>
    <mergeCell ref="K188:L188"/>
    <mergeCell ref="F183:H183"/>
    <mergeCell ref="H168:H170"/>
    <mergeCell ref="I168:I170"/>
    <mergeCell ref="D168:D170"/>
    <mergeCell ref="E168:E170"/>
    <mergeCell ref="F168:F170"/>
    <mergeCell ref="J168:J170"/>
    <mergeCell ref="K168:K170"/>
    <mergeCell ref="O168:O170"/>
    <mergeCell ref="H344:H346"/>
    <mergeCell ref="I344:I346"/>
    <mergeCell ref="J344:J346"/>
    <mergeCell ref="K344:K346"/>
    <mergeCell ref="A347:A353"/>
    <mergeCell ref="B347:B353"/>
    <mergeCell ref="C347:C353"/>
    <mergeCell ref="D347:D353"/>
    <mergeCell ref="E347:E353"/>
    <mergeCell ref="F347:F353"/>
    <mergeCell ref="M341:M343"/>
    <mergeCell ref="N341:N343"/>
    <mergeCell ref="O341:O343"/>
    <mergeCell ref="P341:P343"/>
    <mergeCell ref="Q341:Q343"/>
    <mergeCell ref="M344:M346"/>
    <mergeCell ref="N344:N346"/>
    <mergeCell ref="O344:O346"/>
    <mergeCell ref="P344:P346"/>
    <mergeCell ref="F344:F346"/>
    <mergeCell ref="G344:G346"/>
    <mergeCell ref="H341:H343"/>
    <mergeCell ref="I341:I343"/>
    <mergeCell ref="Q344:Q346"/>
    <mergeCell ref="A344:A346"/>
    <mergeCell ref="B344:B346"/>
    <mergeCell ref="C344:C346"/>
    <mergeCell ref="D344:D346"/>
    <mergeCell ref="E344:E346"/>
    <mergeCell ref="J341:J343"/>
    <mergeCell ref="K341:K343"/>
    <mergeCell ref="L341:L343"/>
    <mergeCell ref="A341:A343"/>
    <mergeCell ref="B341:B343"/>
    <mergeCell ref="C341:C343"/>
    <mergeCell ref="D341:D343"/>
    <mergeCell ref="E341:E343"/>
    <mergeCell ref="G341:G343"/>
    <mergeCell ref="F341:F343"/>
    <mergeCell ref="A332:A334"/>
    <mergeCell ref="A335:A337"/>
    <mergeCell ref="A338:A340"/>
    <mergeCell ref="Q130:Q139"/>
    <mergeCell ref="Q142:Q158"/>
    <mergeCell ref="B156:P156"/>
    <mergeCell ref="G168:G170"/>
    <mergeCell ref="A168:A170"/>
    <mergeCell ref="B168:B170"/>
    <mergeCell ref="C168:C170"/>
    <mergeCell ref="L387:L388"/>
    <mergeCell ref="M387:M388"/>
    <mergeCell ref="B387:B388"/>
    <mergeCell ref="C387:C388"/>
    <mergeCell ref="D387:D388"/>
    <mergeCell ref="E387:E388"/>
    <mergeCell ref="F387:F388"/>
    <mergeCell ref="G387:G388"/>
    <mergeCell ref="H389:H390"/>
    <mergeCell ref="I389:I390"/>
    <mergeCell ref="J389:J390"/>
    <mergeCell ref="H387:H388"/>
    <mergeCell ref="I387:I388"/>
    <mergeCell ref="J387:J388"/>
    <mergeCell ref="B389:B390"/>
    <mergeCell ref="C389:C390"/>
    <mergeCell ref="D389:D390"/>
    <mergeCell ref="E389:E390"/>
    <mergeCell ref="F389:F390"/>
    <mergeCell ref="G389:G390"/>
    <mergeCell ref="L389:L390"/>
    <mergeCell ref="M389:M390"/>
    <mergeCell ref="N389:N390"/>
    <mergeCell ref="O389:O390"/>
    <mergeCell ref="P389:P390"/>
    <mergeCell ref="P409:P418"/>
    <mergeCell ref="L393:L394"/>
    <mergeCell ref="M393:M394"/>
    <mergeCell ref="N393:N394"/>
    <mergeCell ref="O393:O394"/>
    <mergeCell ref="L391:L392"/>
    <mergeCell ref="M391:M392"/>
    <mergeCell ref="B391:B392"/>
    <mergeCell ref="C391:C392"/>
    <mergeCell ref="D391:D392"/>
    <mergeCell ref="E391:E392"/>
    <mergeCell ref="F391:F392"/>
    <mergeCell ref="G391:G392"/>
    <mergeCell ref="I393:I394"/>
    <mergeCell ref="J393:J394"/>
    <mergeCell ref="H391:H392"/>
    <mergeCell ref="I391:I392"/>
    <mergeCell ref="J391:J392"/>
    <mergeCell ref="K391:K392"/>
    <mergeCell ref="K393:K394"/>
    <mergeCell ref="C393:C394"/>
    <mergeCell ref="D393:D394"/>
    <mergeCell ref="E393:E394"/>
    <mergeCell ref="F393:F394"/>
    <mergeCell ref="G393:G394"/>
    <mergeCell ref="H393:H394"/>
    <mergeCell ref="P393:P394"/>
    <mergeCell ref="B396:B397"/>
    <mergeCell ref="C396:C397"/>
    <mergeCell ref="D396:D397"/>
    <mergeCell ref="E396:E397"/>
    <mergeCell ref="F396:F397"/>
    <mergeCell ref="G396:G397"/>
    <mergeCell ref="H396:H397"/>
    <mergeCell ref="I396:I397"/>
    <mergeCell ref="B393:B394"/>
    <mergeCell ref="J396:J397"/>
    <mergeCell ref="K396:K397"/>
    <mergeCell ref="L396:L397"/>
    <mergeCell ref="M396:M397"/>
    <mergeCell ref="N396:N397"/>
    <mergeCell ref="O396:O397"/>
    <mergeCell ref="L399:L400"/>
    <mergeCell ref="M399:M400"/>
    <mergeCell ref="N399:N400"/>
    <mergeCell ref="O399:O400"/>
    <mergeCell ref="P396:P397"/>
    <mergeCell ref="B399:B400"/>
    <mergeCell ref="C399:C400"/>
    <mergeCell ref="D399:D400"/>
    <mergeCell ref="E399:E400"/>
    <mergeCell ref="F399:F400"/>
    <mergeCell ref="H403:H404"/>
    <mergeCell ref="I403:I404"/>
    <mergeCell ref="J403:J404"/>
    <mergeCell ref="J399:J400"/>
    <mergeCell ref="K399:K400"/>
    <mergeCell ref="G399:G400"/>
    <mergeCell ref="H399:H400"/>
    <mergeCell ref="I399:I400"/>
    <mergeCell ref="K401:K402"/>
    <mergeCell ref="I401:I402"/>
    <mergeCell ref="B403:B404"/>
    <mergeCell ref="C403:C404"/>
    <mergeCell ref="D403:D404"/>
    <mergeCell ref="E403:E404"/>
    <mergeCell ref="F403:F404"/>
    <mergeCell ref="G403:G404"/>
    <mergeCell ref="L405:L406"/>
    <mergeCell ref="M405:M406"/>
    <mergeCell ref="M403:M404"/>
    <mergeCell ref="N403:N404"/>
    <mergeCell ref="O403:O404"/>
    <mergeCell ref="P403:P404"/>
    <mergeCell ref="N405:N406"/>
    <mergeCell ref="O405:O406"/>
    <mergeCell ref="P405:P406"/>
    <mergeCell ref="H405:H406"/>
    <mergeCell ref="I405:I406"/>
    <mergeCell ref="J405:J406"/>
    <mergeCell ref="K405:K406"/>
    <mergeCell ref="B405:B406"/>
    <mergeCell ref="C405:C406"/>
    <mergeCell ref="D405:D406"/>
    <mergeCell ref="E405:E406"/>
    <mergeCell ref="F405:F406"/>
    <mergeCell ref="G405:G406"/>
    <mergeCell ref="Q421:Q432"/>
    <mergeCell ref="Q433:Q440"/>
    <mergeCell ref="A387:A388"/>
    <mergeCell ref="A389:A390"/>
    <mergeCell ref="A391:A392"/>
    <mergeCell ref="A393:A394"/>
    <mergeCell ref="A396:A397"/>
    <mergeCell ref="A399:A400"/>
    <mergeCell ref="A403:A404"/>
    <mergeCell ref="A405:A406"/>
  </mergeCells>
  <printOptions horizontalCentered="1"/>
  <pageMargins left="0" right="0" top="0.5" bottom="0.25" header="0.3" footer="0.3"/>
  <pageSetup firstPageNumber="11" useFirstPageNumber="1" horizontalDpi="600" verticalDpi="600" orientation="landscape" paperSize="9" scale="52" r:id="rId3"/>
  <headerFooter>
    <oddFooter>&amp;C&amp;P</oddFooter>
  </headerFooter>
  <rowBreaks count="2" manualBreakCount="2">
    <brk id="7" max="255" man="1"/>
    <brk id="208" max="16" man="1"/>
  </rowBreaks>
  <legacyDrawing r:id="rId2"/>
</worksheet>
</file>

<file path=xl/worksheets/sheet5.xml><?xml version="1.0" encoding="utf-8"?>
<worksheet xmlns="http://schemas.openxmlformats.org/spreadsheetml/2006/main" xmlns:r="http://schemas.openxmlformats.org/officeDocument/2006/relationships">
  <sheetPr>
    <tabColor rgb="FFFFFF00"/>
  </sheetPr>
  <dimension ref="A2:K40"/>
  <sheetViews>
    <sheetView view="pageBreakPreview" zoomScale="85" zoomScaleSheetLayoutView="85" zoomScalePageLayoutView="0" workbookViewId="0" topLeftCell="A16">
      <selection activeCell="C18" sqref="C18:J18"/>
    </sheetView>
  </sheetViews>
  <sheetFormatPr defaultColWidth="9.140625" defaultRowHeight="15"/>
  <cols>
    <col min="1" max="1" width="6.8515625" style="103" customWidth="1"/>
    <col min="2" max="2" width="12.140625" style="103" customWidth="1"/>
    <col min="3" max="3" width="6.7109375" style="104" customWidth="1"/>
    <col min="4" max="4" width="16.421875" style="103" customWidth="1"/>
    <col min="5" max="5" width="11.7109375" style="104" customWidth="1"/>
    <col min="6" max="6" width="32.28125" style="110" customWidth="1"/>
    <col min="7" max="7" width="7.57421875" style="104" customWidth="1"/>
    <col min="8" max="8" width="18.421875" style="110" customWidth="1"/>
    <col min="9" max="9" width="13.28125" style="104" customWidth="1"/>
    <col min="10" max="10" width="39.00390625" style="104" customWidth="1"/>
    <col min="11" max="16384" width="9.140625" style="103" customWidth="1"/>
  </cols>
  <sheetData>
    <row r="1" ht="15.75" thickBot="1"/>
    <row r="2" spans="1:10" ht="15.75" customHeight="1">
      <c r="A2" s="1052" t="s">
        <v>86</v>
      </c>
      <c r="B2" s="1053"/>
      <c r="C2" s="1053"/>
      <c r="D2" s="1053"/>
      <c r="E2" s="1053"/>
      <c r="F2" s="1053"/>
      <c r="G2" s="1053"/>
      <c r="H2" s="1053"/>
      <c r="I2" s="1053"/>
      <c r="J2" s="1054"/>
    </row>
    <row r="3" spans="1:10" ht="28.5" customHeight="1">
      <c r="A3" s="1032" t="s">
        <v>87</v>
      </c>
      <c r="B3" s="1032"/>
      <c r="C3" s="1032"/>
      <c r="D3" s="1032"/>
      <c r="E3" s="1032"/>
      <c r="F3" s="1032"/>
      <c r="G3" s="1032" t="s">
        <v>88</v>
      </c>
      <c r="H3" s="1032"/>
      <c r="I3" s="1032"/>
      <c r="J3" s="1032"/>
    </row>
    <row r="4" spans="1:10" ht="76.5">
      <c r="A4" s="504" t="s">
        <v>1</v>
      </c>
      <c r="B4" s="613" t="s">
        <v>47</v>
      </c>
      <c r="C4" s="503" t="s">
        <v>89</v>
      </c>
      <c r="D4" s="503" t="s">
        <v>90</v>
      </c>
      <c r="E4" s="503" t="s">
        <v>91</v>
      </c>
      <c r="F4" s="108" t="s">
        <v>92</v>
      </c>
      <c r="G4" s="503" t="s">
        <v>89</v>
      </c>
      <c r="H4" s="108" t="s">
        <v>90</v>
      </c>
      <c r="I4" s="503" t="s">
        <v>91</v>
      </c>
      <c r="J4" s="503" t="s">
        <v>92</v>
      </c>
    </row>
    <row r="5" spans="1:10" ht="63.75">
      <c r="A5" s="454">
        <v>1</v>
      </c>
      <c r="B5" s="502" t="s">
        <v>15</v>
      </c>
      <c r="C5" s="505" t="s">
        <v>989</v>
      </c>
      <c r="D5" s="505" t="s">
        <v>990</v>
      </c>
      <c r="E5" s="503" t="s">
        <v>991</v>
      </c>
      <c r="F5" s="665" t="s">
        <v>992</v>
      </c>
      <c r="G5" s="505" t="s">
        <v>993</v>
      </c>
      <c r="H5" s="197" t="s">
        <v>994</v>
      </c>
      <c r="I5" s="505" t="s">
        <v>524</v>
      </c>
      <c r="J5" s="665" t="s">
        <v>905</v>
      </c>
    </row>
    <row r="6" spans="1:10" ht="63.75">
      <c r="A6" s="454">
        <v>2</v>
      </c>
      <c r="B6" s="502" t="s">
        <v>7</v>
      </c>
      <c r="C6" s="605" t="s">
        <v>505</v>
      </c>
      <c r="D6" s="605" t="s">
        <v>1131</v>
      </c>
      <c r="E6" s="604" t="s">
        <v>523</v>
      </c>
      <c r="F6" s="666" t="s">
        <v>1132</v>
      </c>
      <c r="G6" s="604" t="s">
        <v>505</v>
      </c>
      <c r="H6" s="604" t="s">
        <v>1133</v>
      </c>
      <c r="I6" s="605" t="s">
        <v>1134</v>
      </c>
      <c r="J6" s="667" t="s">
        <v>1135</v>
      </c>
    </row>
    <row r="7" spans="1:10" ht="43.5" customHeight="1">
      <c r="A7" s="454">
        <v>3</v>
      </c>
      <c r="B7" s="502" t="s">
        <v>16</v>
      </c>
      <c r="C7" s="503" t="s">
        <v>505</v>
      </c>
      <c r="D7" s="502" t="s">
        <v>525</v>
      </c>
      <c r="E7" s="503" t="s">
        <v>526</v>
      </c>
      <c r="F7" s="668" t="s">
        <v>527</v>
      </c>
      <c r="G7" s="172" t="s">
        <v>505</v>
      </c>
      <c r="H7" s="669"/>
      <c r="I7" s="172" t="s">
        <v>724</v>
      </c>
      <c r="J7" s="670" t="s">
        <v>911</v>
      </c>
    </row>
    <row r="8" spans="1:10" ht="63" customHeight="1">
      <c r="A8" s="454">
        <v>4</v>
      </c>
      <c r="B8" s="502" t="s">
        <v>17</v>
      </c>
      <c r="C8" s="503" t="s">
        <v>505</v>
      </c>
      <c r="D8" s="605" t="s">
        <v>1217</v>
      </c>
      <c r="E8" s="605" t="s">
        <v>1218</v>
      </c>
      <c r="F8" s="605" t="s">
        <v>1219</v>
      </c>
      <c r="G8" s="605" t="s">
        <v>505</v>
      </c>
      <c r="H8" s="605" t="s">
        <v>1220</v>
      </c>
      <c r="I8" s="671">
        <v>43953</v>
      </c>
      <c r="J8" s="605" t="s">
        <v>528</v>
      </c>
    </row>
    <row r="9" spans="1:10" ht="76.5">
      <c r="A9" s="454">
        <v>5</v>
      </c>
      <c r="B9" s="503" t="s">
        <v>32</v>
      </c>
      <c r="C9" s="604" t="s">
        <v>505</v>
      </c>
      <c r="D9" s="604" t="s">
        <v>1247</v>
      </c>
      <c r="E9" s="604" t="s">
        <v>1248</v>
      </c>
      <c r="F9" s="666" t="s">
        <v>1249</v>
      </c>
      <c r="G9" s="604" t="s">
        <v>505</v>
      </c>
      <c r="H9" s="604" t="s">
        <v>1260</v>
      </c>
      <c r="I9" s="406">
        <v>43953</v>
      </c>
      <c r="J9" s="604" t="s">
        <v>1261</v>
      </c>
    </row>
    <row r="10" spans="1:10" ht="114.75" customHeight="1">
      <c r="A10" s="454">
        <v>6</v>
      </c>
      <c r="B10" s="502" t="s">
        <v>19</v>
      </c>
      <c r="C10" s="505" t="s">
        <v>505</v>
      </c>
      <c r="D10" s="505" t="s">
        <v>1301</v>
      </c>
      <c r="E10" s="672">
        <v>43468</v>
      </c>
      <c r="F10" s="673" t="s">
        <v>1302</v>
      </c>
      <c r="G10" s="618" t="s">
        <v>505</v>
      </c>
      <c r="H10" s="619" t="s">
        <v>1303</v>
      </c>
      <c r="I10" s="674">
        <v>43840</v>
      </c>
      <c r="J10" s="675" t="s">
        <v>1304</v>
      </c>
    </row>
    <row r="11" spans="1:10" ht="192.75" customHeight="1">
      <c r="A11" s="454">
        <v>7</v>
      </c>
      <c r="B11" s="502" t="s">
        <v>1356</v>
      </c>
      <c r="C11" s="505" t="s">
        <v>1351</v>
      </c>
      <c r="D11" s="505" t="s">
        <v>1352</v>
      </c>
      <c r="E11" s="672">
        <v>43705</v>
      </c>
      <c r="F11" s="676" t="s">
        <v>1353</v>
      </c>
      <c r="G11" s="505" t="s">
        <v>1351</v>
      </c>
      <c r="H11" s="619" t="s">
        <v>1354</v>
      </c>
      <c r="I11" s="674" t="s">
        <v>1355</v>
      </c>
      <c r="J11" s="676" t="s">
        <v>1353</v>
      </c>
    </row>
    <row r="12" spans="1:10" ht="35.25" customHeight="1">
      <c r="A12" s="454">
        <v>8</v>
      </c>
      <c r="B12" s="1026" t="s">
        <v>2039</v>
      </c>
      <c r="C12" s="606" t="s">
        <v>505</v>
      </c>
      <c r="D12" s="608" t="s">
        <v>2030</v>
      </c>
      <c r="E12" s="608" t="s">
        <v>2031</v>
      </c>
      <c r="F12" s="608" t="s">
        <v>2032</v>
      </c>
      <c r="G12" s="677" t="s">
        <v>505</v>
      </c>
      <c r="H12" s="678"/>
      <c r="I12" s="677"/>
      <c r="J12" s="608" t="s">
        <v>2038</v>
      </c>
    </row>
    <row r="13" spans="1:10" ht="15">
      <c r="A13" s="679">
        <v>9</v>
      </c>
      <c r="B13" s="1027"/>
      <c r="C13" s="732" t="s">
        <v>505</v>
      </c>
      <c r="D13" s="1059" t="s">
        <v>2033</v>
      </c>
      <c r="E13" s="1059" t="s">
        <v>2034</v>
      </c>
      <c r="F13" s="1062" t="s">
        <v>2035</v>
      </c>
      <c r="G13" s="677"/>
      <c r="H13" s="678"/>
      <c r="I13" s="678"/>
      <c r="J13" s="678"/>
    </row>
    <row r="14" spans="1:10" ht="15">
      <c r="A14" s="679"/>
      <c r="B14" s="1028"/>
      <c r="C14" s="733"/>
      <c r="D14" s="1059"/>
      <c r="E14" s="1059"/>
      <c r="F14" s="1062"/>
      <c r="G14" s="677"/>
      <c r="H14" s="678"/>
      <c r="I14" s="678"/>
      <c r="J14" s="678"/>
    </row>
    <row r="15" spans="1:10" ht="51">
      <c r="A15" s="679"/>
      <c r="B15" s="502"/>
      <c r="C15" s="606" t="s">
        <v>505</v>
      </c>
      <c r="D15" s="608" t="s">
        <v>2036</v>
      </c>
      <c r="E15" s="608" t="s">
        <v>2037</v>
      </c>
      <c r="F15" s="608" t="s">
        <v>2038</v>
      </c>
      <c r="G15" s="454"/>
      <c r="H15" s="669"/>
      <c r="I15" s="454"/>
      <c r="J15" s="669"/>
    </row>
    <row r="16" spans="1:10" ht="63.75">
      <c r="A16" s="454">
        <v>11</v>
      </c>
      <c r="B16" s="108" t="s">
        <v>1445</v>
      </c>
      <c r="C16" s="643" t="s">
        <v>1484</v>
      </c>
      <c r="D16" s="643" t="s">
        <v>1485</v>
      </c>
      <c r="E16" s="680" t="s">
        <v>1486</v>
      </c>
      <c r="F16" s="643" t="s">
        <v>1487</v>
      </c>
      <c r="G16" s="449" t="s">
        <v>1488</v>
      </c>
      <c r="H16" s="419" t="s">
        <v>1489</v>
      </c>
      <c r="I16" s="419" t="s">
        <v>1490</v>
      </c>
      <c r="J16" s="681" t="s">
        <v>1491</v>
      </c>
    </row>
    <row r="17" spans="1:10" ht="63.75">
      <c r="A17" s="454">
        <v>9</v>
      </c>
      <c r="B17" s="502" t="s">
        <v>25</v>
      </c>
      <c r="C17" s="682" t="s">
        <v>505</v>
      </c>
      <c r="D17" s="682" t="s">
        <v>2128</v>
      </c>
      <c r="E17" s="683">
        <v>43808</v>
      </c>
      <c r="F17" s="678" t="s">
        <v>2129</v>
      </c>
      <c r="G17" s="677" t="s">
        <v>1651</v>
      </c>
      <c r="H17" s="678" t="s">
        <v>2130</v>
      </c>
      <c r="I17" s="684" t="s">
        <v>2131</v>
      </c>
      <c r="J17" s="678" t="s">
        <v>2132</v>
      </c>
    </row>
    <row r="18" spans="1:10" ht="60">
      <c r="A18" s="454">
        <v>10</v>
      </c>
      <c r="B18" s="502" t="s">
        <v>38</v>
      </c>
      <c r="C18" s="891" t="s">
        <v>989</v>
      </c>
      <c r="D18" s="891" t="s">
        <v>2391</v>
      </c>
      <c r="E18" s="892">
        <v>43607</v>
      </c>
      <c r="F18" s="893" t="s">
        <v>1483</v>
      </c>
      <c r="G18" s="891" t="s">
        <v>989</v>
      </c>
      <c r="H18" s="891" t="s">
        <v>2392</v>
      </c>
      <c r="I18" s="894">
        <v>43867</v>
      </c>
      <c r="J18" s="893" t="s">
        <v>2393</v>
      </c>
    </row>
    <row r="19" spans="1:10" ht="25.5">
      <c r="A19" s="454">
        <v>11</v>
      </c>
      <c r="B19" s="502" t="s">
        <v>26</v>
      </c>
      <c r="C19" s="604" t="s">
        <v>505</v>
      </c>
      <c r="D19" s="604" t="s">
        <v>1542</v>
      </c>
      <c r="E19" s="604" t="s">
        <v>1543</v>
      </c>
      <c r="F19" s="604" t="s">
        <v>1544</v>
      </c>
      <c r="G19" s="604" t="s">
        <v>505</v>
      </c>
      <c r="H19" s="604" t="s">
        <v>1546</v>
      </c>
      <c r="I19" s="604" t="s">
        <v>1545</v>
      </c>
      <c r="J19" s="604" t="s">
        <v>1544</v>
      </c>
    </row>
    <row r="20" spans="1:10" ht="38.25">
      <c r="A20" s="454">
        <v>12</v>
      </c>
      <c r="B20" s="502" t="s">
        <v>27</v>
      </c>
      <c r="C20" s="503" t="s">
        <v>505</v>
      </c>
      <c r="D20" s="502" t="s">
        <v>512</v>
      </c>
      <c r="E20" s="503" t="s">
        <v>513</v>
      </c>
      <c r="F20" s="668" t="s">
        <v>514</v>
      </c>
      <c r="G20" s="503" t="s">
        <v>505</v>
      </c>
      <c r="H20" s="685" t="s">
        <v>515</v>
      </c>
      <c r="I20" s="106">
        <v>43556</v>
      </c>
      <c r="J20" s="686" t="s">
        <v>516</v>
      </c>
    </row>
    <row r="21" spans="1:10" ht="89.25">
      <c r="A21" s="454">
        <v>13</v>
      </c>
      <c r="B21" s="502" t="s">
        <v>36</v>
      </c>
      <c r="C21" s="505" t="s">
        <v>1651</v>
      </c>
      <c r="D21" s="505" t="s">
        <v>1652</v>
      </c>
      <c r="E21" s="106">
        <v>43290</v>
      </c>
      <c r="F21" s="505" t="s">
        <v>1653</v>
      </c>
      <c r="G21" s="454" t="s">
        <v>505</v>
      </c>
      <c r="H21" s="203"/>
      <c r="I21" s="687"/>
      <c r="J21" s="604" t="s">
        <v>1660</v>
      </c>
    </row>
    <row r="22" spans="1:10" ht="63.75">
      <c r="A22" s="454"/>
      <c r="B22" s="502"/>
      <c r="C22" s="505" t="s">
        <v>505</v>
      </c>
      <c r="D22" s="505" t="s">
        <v>1654</v>
      </c>
      <c r="E22" s="503" t="s">
        <v>1655</v>
      </c>
      <c r="F22" s="505" t="s">
        <v>1656</v>
      </c>
      <c r="G22" s="454"/>
      <c r="H22" s="688"/>
      <c r="I22" s="454"/>
      <c r="J22" s="300"/>
    </row>
    <row r="23" spans="1:10" ht="73.5" customHeight="1">
      <c r="A23" s="454"/>
      <c r="B23" s="502"/>
      <c r="C23" s="505" t="s">
        <v>505</v>
      </c>
      <c r="D23" s="689" t="s">
        <v>1657</v>
      </c>
      <c r="E23" s="505" t="s">
        <v>1658</v>
      </c>
      <c r="F23" s="619" t="s">
        <v>1659</v>
      </c>
      <c r="G23" s="454"/>
      <c r="H23" s="669"/>
      <c r="I23" s="454"/>
      <c r="J23" s="669"/>
    </row>
    <row r="24" spans="1:10" ht="51">
      <c r="A24" s="454">
        <v>15</v>
      </c>
      <c r="B24" s="171" t="s">
        <v>9</v>
      </c>
      <c r="C24" s="504" t="s">
        <v>505</v>
      </c>
      <c r="D24" s="503" t="s">
        <v>529</v>
      </c>
      <c r="E24" s="503" t="s">
        <v>530</v>
      </c>
      <c r="F24" s="108" t="s">
        <v>531</v>
      </c>
      <c r="G24" s="503" t="s">
        <v>505</v>
      </c>
      <c r="H24" s="108" t="s">
        <v>597</v>
      </c>
      <c r="I24" s="111">
        <v>43801</v>
      </c>
      <c r="J24" s="108" t="s">
        <v>598</v>
      </c>
    </row>
    <row r="25" spans="1:10" ht="177.75" customHeight="1">
      <c r="A25" s="454">
        <v>16</v>
      </c>
      <c r="B25" s="171" t="s">
        <v>11</v>
      </c>
      <c r="C25" s="454" t="s">
        <v>505</v>
      </c>
      <c r="D25" s="608" t="s">
        <v>1728</v>
      </c>
      <c r="E25" s="608" t="s">
        <v>1729</v>
      </c>
      <c r="F25" s="667" t="s">
        <v>1730</v>
      </c>
      <c r="G25" s="454" t="s">
        <v>505</v>
      </c>
      <c r="H25" s="608" t="s">
        <v>1731</v>
      </c>
      <c r="I25" s="664" t="s">
        <v>1732</v>
      </c>
      <c r="J25" s="300" t="s">
        <v>1733</v>
      </c>
    </row>
    <row r="26" spans="1:10" ht="60" customHeight="1">
      <c r="A26" s="454">
        <v>19</v>
      </c>
      <c r="B26" s="1055" t="s">
        <v>12</v>
      </c>
      <c r="C26" s="1056" t="s">
        <v>505</v>
      </c>
      <c r="D26" s="502" t="s">
        <v>517</v>
      </c>
      <c r="E26" s="454" t="s">
        <v>518</v>
      </c>
      <c r="F26" s="690" t="s">
        <v>906</v>
      </c>
      <c r="G26" s="454" t="s">
        <v>505</v>
      </c>
      <c r="H26" s="113" t="s">
        <v>520</v>
      </c>
      <c r="I26" s="111">
        <v>43253</v>
      </c>
      <c r="J26" s="299" t="s">
        <v>916</v>
      </c>
    </row>
    <row r="27" spans="1:10" ht="57.75" customHeight="1">
      <c r="A27" s="454"/>
      <c r="B27" s="1055"/>
      <c r="C27" s="1056"/>
      <c r="D27" s="94" t="s">
        <v>521</v>
      </c>
      <c r="E27" s="107">
        <v>43382</v>
      </c>
      <c r="F27" s="197" t="s">
        <v>907</v>
      </c>
      <c r="G27" s="454"/>
      <c r="H27" s="669"/>
      <c r="I27" s="454"/>
      <c r="J27" s="669"/>
    </row>
    <row r="28" spans="1:10" ht="51.75">
      <c r="A28" s="454"/>
      <c r="B28" s="1055"/>
      <c r="C28" s="1056"/>
      <c r="D28" s="94" t="s">
        <v>522</v>
      </c>
      <c r="E28" s="504" t="s">
        <v>519</v>
      </c>
      <c r="F28" s="299" t="s">
        <v>908</v>
      </c>
      <c r="G28" s="454"/>
      <c r="H28" s="669"/>
      <c r="I28" s="454"/>
      <c r="J28" s="669"/>
    </row>
    <row r="29" spans="1:10" ht="127.5">
      <c r="A29" s="454">
        <v>20</v>
      </c>
      <c r="B29" s="171" t="s">
        <v>13</v>
      </c>
      <c r="C29" s="454"/>
      <c r="D29" s="108" t="s">
        <v>506</v>
      </c>
      <c r="E29" s="454" t="s">
        <v>507</v>
      </c>
      <c r="F29" s="668" t="s">
        <v>508</v>
      </c>
      <c r="G29" s="503" t="s">
        <v>509</v>
      </c>
      <c r="H29" s="108" t="s">
        <v>510</v>
      </c>
      <c r="I29" s="503"/>
      <c r="J29" s="108" t="s">
        <v>511</v>
      </c>
    </row>
    <row r="30" spans="1:10" ht="145.5" customHeight="1">
      <c r="A30" s="454"/>
      <c r="B30" s="171" t="s">
        <v>1749</v>
      </c>
      <c r="C30" s="505" t="s">
        <v>505</v>
      </c>
      <c r="D30" s="691" t="s">
        <v>1778</v>
      </c>
      <c r="E30" s="505"/>
      <c r="F30" s="695" t="s">
        <v>1779</v>
      </c>
      <c r="G30" s="503" t="s">
        <v>505</v>
      </c>
      <c r="H30" s="108"/>
      <c r="I30" s="503"/>
      <c r="J30" s="108" t="s">
        <v>2145</v>
      </c>
    </row>
    <row r="31" spans="1:10" ht="103.5" customHeight="1">
      <c r="A31" s="454"/>
      <c r="B31" s="171" t="s">
        <v>14</v>
      </c>
      <c r="C31" s="604" t="s">
        <v>505</v>
      </c>
      <c r="D31" s="605" t="s">
        <v>2120</v>
      </c>
      <c r="E31" s="605" t="s">
        <v>507</v>
      </c>
      <c r="F31" s="696" t="s">
        <v>508</v>
      </c>
      <c r="G31" s="604" t="s">
        <v>509</v>
      </c>
      <c r="H31" s="604" t="s">
        <v>2121</v>
      </c>
      <c r="I31" s="605"/>
      <c r="J31" s="607" t="s">
        <v>511</v>
      </c>
    </row>
    <row r="32" spans="1:11" s="105" customFormat="1" ht="71.25" customHeight="1">
      <c r="A32" s="660"/>
      <c r="B32" s="660" t="s">
        <v>9</v>
      </c>
      <c r="C32" s="505" t="s">
        <v>505</v>
      </c>
      <c r="D32" s="505" t="s">
        <v>1849</v>
      </c>
      <c r="E32" s="692" t="s">
        <v>1850</v>
      </c>
      <c r="F32" s="693" t="s">
        <v>1851</v>
      </c>
      <c r="G32" s="504"/>
      <c r="H32" s="694"/>
      <c r="I32" s="504"/>
      <c r="J32" s="504"/>
      <c r="K32" s="662"/>
    </row>
    <row r="33" spans="1:10" ht="191.25">
      <c r="A33" s="698"/>
      <c r="B33" s="698" t="s">
        <v>309</v>
      </c>
      <c r="C33" s="699" t="s">
        <v>1922</v>
      </c>
      <c r="D33" s="699" t="s">
        <v>1923</v>
      </c>
      <c r="E33" s="700" t="s">
        <v>1924</v>
      </c>
      <c r="F33" s="701" t="s">
        <v>1925</v>
      </c>
      <c r="G33" s="702" t="s">
        <v>1926</v>
      </c>
      <c r="H33" s="703" t="s">
        <v>1927</v>
      </c>
      <c r="I33" s="703" t="s">
        <v>1928</v>
      </c>
      <c r="J33" s="700" t="s">
        <v>1929</v>
      </c>
    </row>
    <row r="34" spans="1:10" ht="90">
      <c r="A34" s="1063"/>
      <c r="B34" s="1063" t="s">
        <v>2133</v>
      </c>
      <c r="C34" s="1060" t="s">
        <v>2134</v>
      </c>
      <c r="D34" s="81" t="s">
        <v>2135</v>
      </c>
      <c r="E34" s="1060" t="s">
        <v>2138</v>
      </c>
      <c r="F34" s="493" t="s">
        <v>2139</v>
      </c>
      <c r="G34" s="1060" t="s">
        <v>2140</v>
      </c>
      <c r="H34" s="1057" t="s">
        <v>2141</v>
      </c>
      <c r="I34" s="1057" t="s">
        <v>2142</v>
      </c>
      <c r="J34" s="1057" t="s">
        <v>2143</v>
      </c>
    </row>
    <row r="35" spans="1:10" ht="90">
      <c r="A35" s="1064"/>
      <c r="B35" s="1064"/>
      <c r="C35" s="1060"/>
      <c r="D35" s="81" t="s">
        <v>2136</v>
      </c>
      <c r="E35" s="1060"/>
      <c r="F35" s="493" t="s">
        <v>2139</v>
      </c>
      <c r="G35" s="1060"/>
      <c r="H35" s="1057"/>
      <c r="I35" s="1057"/>
      <c r="J35" s="1057"/>
    </row>
    <row r="36" spans="1:10" ht="90">
      <c r="A36" s="1064"/>
      <c r="B36" s="1064"/>
      <c r="C36" s="1061"/>
      <c r="D36" s="768" t="s">
        <v>2137</v>
      </c>
      <c r="E36" s="1061"/>
      <c r="F36" s="769" t="s">
        <v>2139</v>
      </c>
      <c r="G36" s="1061"/>
      <c r="H36" s="1058"/>
      <c r="I36" s="1058"/>
      <c r="J36" s="1058"/>
    </row>
    <row r="37" spans="1:10" ht="60">
      <c r="A37" s="105"/>
      <c r="B37" s="105" t="s">
        <v>34</v>
      </c>
      <c r="C37" s="604" t="s">
        <v>505</v>
      </c>
      <c r="D37" s="604" t="s">
        <v>2222</v>
      </c>
      <c r="E37" s="604" t="s">
        <v>2223</v>
      </c>
      <c r="F37" s="405" t="s">
        <v>2224</v>
      </c>
      <c r="G37" s="604" t="s">
        <v>505</v>
      </c>
      <c r="H37" s="604" t="s">
        <v>2225</v>
      </c>
      <c r="I37" s="604" t="s">
        <v>2225</v>
      </c>
      <c r="J37" s="405" t="s">
        <v>2224</v>
      </c>
    </row>
    <row r="38" ht="15">
      <c r="E38" s="109"/>
    </row>
    <row r="39" ht="15">
      <c r="E39" s="109"/>
    </row>
    <row r="40" ht="15">
      <c r="E40" s="112"/>
    </row>
  </sheetData>
  <sheetProtection/>
  <mergeCells count="17">
    <mergeCell ref="G34:G36"/>
    <mergeCell ref="F13:F14"/>
    <mergeCell ref="B34:B36"/>
    <mergeCell ref="A34:A36"/>
    <mergeCell ref="B12:B14"/>
    <mergeCell ref="C34:C36"/>
    <mergeCell ref="E34:E36"/>
    <mergeCell ref="A2:J2"/>
    <mergeCell ref="B26:B28"/>
    <mergeCell ref="C26:C28"/>
    <mergeCell ref="G3:J3"/>
    <mergeCell ref="A3:F3"/>
    <mergeCell ref="H34:H36"/>
    <mergeCell ref="I34:I36"/>
    <mergeCell ref="J34:J36"/>
    <mergeCell ref="D13:D14"/>
    <mergeCell ref="E13:E14"/>
  </mergeCells>
  <hyperlinks>
    <hyperlink ref="F20" r:id="rId1" display="http://sonongnghiep.hoabinh.gov.vn/vanbanphapquy/van"/>
    <hyperlink ref="J20" r:id="rId2" display="http://sonongnghiep.hoabinh.gov.vn/vanbanphapquy"/>
    <hyperlink ref="F29" r:id="rId3" display="http://snnptnt.binhthuan.gov.vn/wps/portal/home/tintuc/!ut/p/c5/04_SB8K8xLLM9MSSzPy8xBz9CP0os3hfRxMDTyNnA3cLPzdDA88woxBfc89gQx9zA6B8JE75AD8TArrDQfbh1w-SN8ABHA30_Tzyc1P1C3IjDLJMHBUBdZF4Bg!!/dl3/d3/L3dDb0EvUU5RTGtBISEvWUZSdndBISEvNl9NQTQwSTJDMEc4TkYxMElWMlR"/>
    <hyperlink ref="J17" r:id="rId4" display="http://sonnptnt.laichau.gov.vn/"/>
    <hyperlink ref="J16" r:id="rId5" display="http://snnptnt.dienbien.gov.vn/portal/Pages/2019-1-15/Bao-cao-ket-qua-thuc-hien-Chuong-trinh-Mo-rong-quyuvnpxr.aspx"/>
    <hyperlink ref="F5" r:id="rId6" display="http://sonn.langson.gov.vn/en/node/3658"/>
    <hyperlink ref="J5" r:id="rId7" display="http://sonn.langson.gov.vn/en/node/3554"/>
    <hyperlink ref="F6" r:id="rId8" display="https://snnptnt.hagiang.gov.vn/van-ban?itemId=13782"/>
    <hyperlink ref="J6" r:id="rId9" display="https://snnptnt.hagiang.gov.vn/van-ban?itemId=14200"/>
    <hyperlink ref="F7" r:id="rId10" display="http://sonongnghiep.caobang.gov.vn/node/640442"/>
    <hyperlink ref="J7" r:id="rId11" display="http://sonongnghiep.caobang.gov.vn/node/"/>
    <hyperlink ref="F10" r:id="rId12" display="https://snnptnt.bacgiang.gov.vn/chi-tiet-tin-tuc/-/asset_publisher/Mx8P0qYgvZWv/content/ke-hoach-chuong-trinh-mo-rong-quy-mo-ve-sinh-va-nuoc-sach-nong-thon-dua-tren-ket-qua-tinh-bac-giang-nam-2019"/>
    <hyperlink ref="J10" r:id="rId13" display="https://snnptnt.bacgiang.gov.vn/chi-tiet-tin-tuc/-/asset_publisher/Mx8P0qYgvZWv/content/&#10;ket-qua-thuc-hien-chuong-trinh-mo-rong-quy-mo-ve-sinh-va-nuoc-sach-nong-thon-dua-tren-ket-qua-vay-von-wb-tinh-bac-giang-nam-2019"/>
    <hyperlink ref="F11" r:id="rId14" display="http://sonongnghiep.hoabinh.gov.vn/vanbanphapquy/van bancuatinh."/>
    <hyperlink ref="J11" r:id="rId15" display="http://sonongnghiep.hoabinh.gov.vn/vanbanphapquy/van bancuatinh."/>
    <hyperlink ref="J21" r:id="rId16" display="https://snnptnt.laocai.gov.vn/snnptnt/1244/28028/54862/390288/Bao-cao/Bao-cao-so-10-BC-BC-UBND-Bao-cao-ket-qua-thuc-hien-Chuong-trinh-Mo-rong-quy-mo-ve-sinh-va-nuoc-sach-nong-thon-dua-tren-ket-qua-nam-2019-tai-tinh-Lao-Cai-.aspx"/>
    <hyperlink ref="F26" r:id="rId17" display="http://w3.lamdong.gov.vn/vi-VN/a/sonnptnt/vanban/Lists/VB%20QPPL/Attachments/1524/994_1.pdf"/>
    <hyperlink ref="F25" r:id="rId18" display="https://daknong.gov.vn/van-ban-dieu-hanh?p_p_id=400_WAR_portalvanbandieuhanhportlet&amp;p_p_lifecycle=0&amp;p_p_state=normal&amp;p_p_mode=view&amp;p_p_col_id=column-1&amp;p_p_col_count=1&amp;_400_WAR_portalvanbandieuhanhportlet_id=10940&amp;_400_WAR_portalvanbandieuhanhportlet_mvcPath=%2Fhtml%2Fportlet%2Flist%2Fview_detail.jsp"/>
    <hyperlink ref="J25" r:id="rId19" display="https://snnptnt.daknong.gov.vn/"/>
    <hyperlink ref="F30" r:id="rId20" display="http://nnptnt.daklak.gov.vn/upload/baiviet/copy-of-q982-757.pdf&#10;"/>
    <hyperlink ref="F33" r:id="rId21" display="http://www.lamdong.gov.vn/vi-VN/a/sonnptnt/mltin/tth/Pages/TH%C3%94NGTINM%E1%BB%98TS%E1%BB%90V%C4%82NB%E1%BA%A2NTRI%E1%BB%82NKHAIHO%E1%BA%A0T%C4%90%E1%BB%98NGCH%C6%AF%C6%A0NGTR%C3%8CNHM%E1%BB%9ER%E1%BB%98NGQUYM%C3%94V%E1%BB%86SINHV%C3%80N%C6%AF%E1%BB%9ACS%E1%BA%A0CHN%C3%94NGTH%C3%94ND%E1%BB%B0ATR%C3%8ANK%E1%BA%BETQU%E1%BA%A2TR%C3%8AN%C4%90%E1%BB%8AAB%C3%80NT%E1%BB%88NHL%C3%82M%C4%90%E1%BB%92NG.aspx"/>
    <hyperlink ref="J33" r:id="rId22" display="http://w3.lamdong.gov.vn/vi-VN/a/sonnptnt/mltin/tth/Pages/B%C3%A1oc%C3%A1oK%E1%BA%BFtqu%E1%BA%A3c%C3%B4ngtr%C3%ACnhm%E1%BB%9Fr%E1%BB%99ngquym%C3%B4v%E1%BB%87sinhv%C3%A0n%C6%B0%E1%BB%9Bcs%E1%BA%A1chn%C3%B4ngth%C3%B4nd%E1%BB%B1atr%C3%AAnk%E1%BA%BFtqu%E1%BA%A3.aspx"/>
    <hyperlink ref="F17" r:id="rId23" display="http://sonnptnt.laichau.gov.vn/"/>
    <hyperlink ref="F13" r:id="rId24" display="http://syt.kontum.gov.vn/VBDetail.aspx?idVB=640"/>
    <hyperlink ref="F31" r:id="rId25" display="http://snnptnt.binhthuan.gov.vn/wps/portal/home/tintuc/!ut/p/c5/04_SB8K8xLLM9MSSzPy8xBz9CP0os3hfRxMDTyNnA3cLPzdDA88woxBfc89gQx9zA6B8JE75AD8TArrDQfbh1w-SN8ABHA30_Tzyc1P1C3IjDLJMHBUBdZF4Bg!!/dl3/d3/L3dDb0EvUU5RTGtBISEvWUZSdndBISEvNl9NQTQwSTJDMEc4TkYxMElWMlR"/>
    <hyperlink ref="F34" r:id="rId26" display="http://sonongnghiep.sonla.gov.vn/1296/31332/67510/545199/van-ban-nuoc-sach-va-vsmt-nong-thon/ke-hoach-truyen-thong-thay-doi-hanh-vi-hop-phan-cap-nuoc-nam-2019-tinh-son-la"/>
    <hyperlink ref="F35" r:id="rId27" display="http://sonongnghiep.sonla.gov.vn/1296/31332/67510/545199/van-ban-nuoc-sach-va-vsmt-nong-thon/ke-hoach-truyen-thong-thay-doi-hanh-vi-hop-phan-cap-nuoc-nam-2019-tinh-son-la"/>
    <hyperlink ref="F36" r:id="rId28" display="http://sonongnghiep.sonla.gov.vn/1296/31332/67510/545199/van-ban-nuoc-sach-va-vsmt-nong-thon/ke-hoach-truyen-thong-thay-doi-hanh-vi-hop-phan-cap-nuoc-nam-2019-tinh-son-la"/>
    <hyperlink ref="J30" r:id="rId29" display="http://nnptnt.daklak.gov.vn/tin-tuc-su-kien/bao-cao-cap-nhat-so-lieu-bao-cao-chuong-trinh-mo-rong-quy-mo-ve-sinh-va-nuoc-sach-nong-thon-dua-tren-ket-qua-vay-von-ngan-hang-the-gioi-nam-2019.html"/>
    <hyperlink ref="F37" r:id="rId30" display="http://www.snntuyenquang.gov.vn/van-ban/van-ban-phap-quy/phan-loai/nuoc-sach-vsmt-nt.html"/>
    <hyperlink ref="J37" r:id="rId31" display="http://www.snntuyenquang.gov.vn/van-ban/van-ban-phap-quy/phan-loai/nuoc-sach-vsmt-nt.html"/>
    <hyperlink ref="F18" r:id="rId32" display="http://snnptnt.dienbien.gov.vn/portal/Pages/2019-5-22/Ke-hoach-tang-cuong-nang-luc-chuong-trinh-Mo-rong-07ehpn.aspx"/>
    <hyperlink ref="J18" r:id="rId33" display="http://snnptnt.dienbien.gov.vn/portal/Pages/2020-2-6/Ket-qua-thuc-hien-Chuong-trinh-mo-rong-quy-mo-ve-smyn8if.aspx"/>
  </hyperlinks>
  <printOptions horizontalCentered="1"/>
  <pageMargins left="0.2" right="0.2" top="0.4" bottom="0.34" header="0.2" footer="0.2"/>
  <pageSetup firstPageNumber="14" useFirstPageNumber="1" horizontalDpi="600" verticalDpi="600" orientation="landscape" paperSize="9" scale="94" r:id="rId34"/>
  <headerFooter>
    <oddFooter>&amp;C&amp;P</oddFooter>
  </headerFooter>
  <rowBreaks count="1" manualBreakCount="1">
    <brk id="24" max="9" man="1"/>
  </rowBreaks>
</worksheet>
</file>

<file path=xl/worksheets/sheet6.xml><?xml version="1.0" encoding="utf-8"?>
<worksheet xmlns="http://schemas.openxmlformats.org/spreadsheetml/2006/main" xmlns:r="http://schemas.openxmlformats.org/officeDocument/2006/relationships">
  <sheetPr>
    <tabColor rgb="FFFFFF00"/>
  </sheetPr>
  <dimension ref="A3:G93"/>
  <sheetViews>
    <sheetView view="pageBreakPreview" zoomScaleSheetLayoutView="100" zoomScalePageLayoutView="0" workbookViewId="0" topLeftCell="A1">
      <selection activeCell="E98" sqref="E98"/>
    </sheetView>
  </sheetViews>
  <sheetFormatPr defaultColWidth="9.140625" defaultRowHeight="15"/>
  <cols>
    <col min="1" max="1" width="8.7109375" style="24" customWidth="1"/>
    <col min="2" max="2" width="23.00390625" style="0" customWidth="1"/>
    <col min="3" max="3" width="13.28125" style="24" customWidth="1"/>
    <col min="4" max="4" width="12.28125" style="0" customWidth="1"/>
    <col min="5" max="5" width="13.00390625" style="0" customWidth="1"/>
    <col min="6" max="6" width="35.421875" style="0" bestFit="1" customWidth="1"/>
    <col min="7" max="7" width="37.28125" style="0" customWidth="1"/>
  </cols>
  <sheetData>
    <row r="2" ht="15.75" thickBot="1"/>
    <row r="3" spans="1:7" ht="15" customHeight="1">
      <c r="A3" s="1065" t="s">
        <v>81</v>
      </c>
      <c r="B3" s="1066"/>
      <c r="C3" s="1066"/>
      <c r="D3" s="1066"/>
      <c r="E3" s="1066"/>
      <c r="F3" s="1066"/>
      <c r="G3" s="1067"/>
    </row>
    <row r="4" spans="1:7" ht="15">
      <c r="A4" s="712" t="s">
        <v>2144</v>
      </c>
      <c r="B4" s="611" t="s">
        <v>47</v>
      </c>
      <c r="C4" s="611" t="s">
        <v>60</v>
      </c>
      <c r="D4" s="611" t="s">
        <v>61</v>
      </c>
      <c r="E4" s="611" t="s">
        <v>82</v>
      </c>
      <c r="F4" s="611" t="s">
        <v>83</v>
      </c>
      <c r="G4" s="611" t="s">
        <v>84</v>
      </c>
    </row>
    <row r="5" spans="1:7" ht="15">
      <c r="A5" s="712">
        <v>1</v>
      </c>
      <c r="B5" s="502" t="s">
        <v>15</v>
      </c>
      <c r="C5" s="713" t="s">
        <v>986</v>
      </c>
      <c r="D5" s="714" t="s">
        <v>987</v>
      </c>
      <c r="E5" s="714">
        <v>2017</v>
      </c>
      <c r="F5" s="715">
        <v>100</v>
      </c>
      <c r="G5" s="715">
        <v>100</v>
      </c>
    </row>
    <row r="6" spans="1:7" ht="15">
      <c r="A6" s="712"/>
      <c r="B6" s="716"/>
      <c r="C6" s="713" t="s">
        <v>198</v>
      </c>
      <c r="D6" s="714" t="s">
        <v>988</v>
      </c>
      <c r="E6" s="714">
        <v>2017</v>
      </c>
      <c r="F6" s="715">
        <v>100</v>
      </c>
      <c r="G6" s="715">
        <v>100</v>
      </c>
    </row>
    <row r="7" spans="1:7" ht="15">
      <c r="A7" s="712">
        <v>2</v>
      </c>
      <c r="B7" s="502" t="s">
        <v>7</v>
      </c>
      <c r="C7" s="706" t="s">
        <v>206</v>
      </c>
      <c r="D7" s="706" t="s">
        <v>207</v>
      </c>
      <c r="E7" s="706">
        <v>2017</v>
      </c>
      <c r="F7" s="604">
        <v>100</v>
      </c>
      <c r="G7" s="604">
        <v>100</v>
      </c>
    </row>
    <row r="8" spans="1:7" ht="15">
      <c r="A8" s="712"/>
      <c r="B8" s="502"/>
      <c r="C8" s="706" t="s">
        <v>214</v>
      </c>
      <c r="D8" s="706" t="s">
        <v>215</v>
      </c>
      <c r="E8" s="706">
        <v>2017</v>
      </c>
      <c r="F8" s="604">
        <v>100</v>
      </c>
      <c r="G8" s="604">
        <v>100</v>
      </c>
    </row>
    <row r="9" spans="1:7" ht="15">
      <c r="A9" s="712"/>
      <c r="B9" s="502"/>
      <c r="C9" s="706" t="s">
        <v>230</v>
      </c>
      <c r="D9" s="706" t="s">
        <v>1130</v>
      </c>
      <c r="E9" s="706">
        <v>2017</v>
      </c>
      <c r="F9" s="604">
        <v>100</v>
      </c>
      <c r="G9" s="604">
        <v>100</v>
      </c>
    </row>
    <row r="10" spans="1:7" ht="15">
      <c r="A10" s="712">
        <v>3</v>
      </c>
      <c r="B10" s="502" t="s">
        <v>571</v>
      </c>
      <c r="C10" s="1068" t="s">
        <v>1213</v>
      </c>
      <c r="D10" s="706" t="s">
        <v>1214</v>
      </c>
      <c r="E10" s="706">
        <v>2017</v>
      </c>
      <c r="F10" s="604">
        <v>100</v>
      </c>
      <c r="G10" s="604">
        <v>100</v>
      </c>
    </row>
    <row r="11" spans="1:7" ht="15">
      <c r="A11" s="712"/>
      <c r="B11" s="502"/>
      <c r="C11" s="1068"/>
      <c r="D11" s="706" t="s">
        <v>237</v>
      </c>
      <c r="E11" s="706">
        <v>2018</v>
      </c>
      <c r="F11" s="604">
        <v>100</v>
      </c>
      <c r="G11" s="604">
        <v>100</v>
      </c>
    </row>
    <row r="12" spans="1:7" s="1" customFormat="1" ht="15">
      <c r="A12" s="712"/>
      <c r="B12" s="502"/>
      <c r="C12" s="705" t="s">
        <v>233</v>
      </c>
      <c r="D12" s="706" t="s">
        <v>1215</v>
      </c>
      <c r="E12" s="706">
        <v>2018</v>
      </c>
      <c r="F12" s="604">
        <v>100</v>
      </c>
      <c r="G12" s="604">
        <v>100</v>
      </c>
    </row>
    <row r="13" spans="1:7" ht="15">
      <c r="A13" s="712"/>
      <c r="B13" s="502"/>
      <c r="C13" s="705" t="s">
        <v>236</v>
      </c>
      <c r="D13" s="706" t="s">
        <v>1216</v>
      </c>
      <c r="E13" s="706">
        <v>2018</v>
      </c>
      <c r="F13" s="604">
        <v>100</v>
      </c>
      <c r="G13" s="604">
        <v>100</v>
      </c>
    </row>
    <row r="14" spans="1:7" s="2" customFormat="1" ht="15.75">
      <c r="A14" s="712"/>
      <c r="B14" s="502"/>
      <c r="C14" s="705" t="s">
        <v>234</v>
      </c>
      <c r="D14" s="706" t="s">
        <v>235</v>
      </c>
      <c r="E14" s="706">
        <v>2018</v>
      </c>
      <c r="F14" s="604">
        <v>100</v>
      </c>
      <c r="G14" s="604">
        <v>100</v>
      </c>
    </row>
    <row r="15" spans="1:7" ht="15">
      <c r="A15" s="712">
        <v>4</v>
      </c>
      <c r="B15" s="502" t="s">
        <v>32</v>
      </c>
      <c r="C15" s="717" t="s">
        <v>1234</v>
      </c>
      <c r="D15" s="717" t="s">
        <v>1235</v>
      </c>
      <c r="E15" s="610">
        <v>2017</v>
      </c>
      <c r="F15" s="610">
        <v>100</v>
      </c>
      <c r="G15" s="610">
        <v>100</v>
      </c>
    </row>
    <row r="16" spans="1:7" ht="15">
      <c r="A16" s="712"/>
      <c r="B16" s="502"/>
      <c r="C16" s="717" t="s">
        <v>1236</v>
      </c>
      <c r="D16" s="717" t="s">
        <v>1237</v>
      </c>
      <c r="E16" s="610">
        <v>2017</v>
      </c>
      <c r="F16" s="610">
        <v>100</v>
      </c>
      <c r="G16" s="610">
        <v>100</v>
      </c>
    </row>
    <row r="17" spans="1:7" ht="15">
      <c r="A17" s="712"/>
      <c r="B17" s="502"/>
      <c r="C17" s="718" t="s">
        <v>1238</v>
      </c>
      <c r="D17" s="719" t="s">
        <v>1239</v>
      </c>
      <c r="E17" s="610">
        <v>2017</v>
      </c>
      <c r="F17" s="610">
        <v>100</v>
      </c>
      <c r="G17" s="610">
        <v>100</v>
      </c>
    </row>
    <row r="18" spans="1:7" ht="15">
      <c r="A18" s="712"/>
      <c r="B18" s="502"/>
      <c r="C18" s="1069" t="s">
        <v>1240</v>
      </c>
      <c r="D18" s="719" t="s">
        <v>1241</v>
      </c>
      <c r="E18" s="610">
        <v>2017</v>
      </c>
      <c r="F18" s="610">
        <v>100</v>
      </c>
      <c r="G18" s="610">
        <v>100</v>
      </c>
    </row>
    <row r="19" spans="1:7" ht="15">
      <c r="A19" s="712"/>
      <c r="B19" s="502"/>
      <c r="C19" s="1069"/>
      <c r="D19" s="719" t="s">
        <v>1242</v>
      </c>
      <c r="E19" s="610">
        <v>2017</v>
      </c>
      <c r="F19" s="610">
        <v>100</v>
      </c>
      <c r="G19" s="610">
        <v>100</v>
      </c>
    </row>
    <row r="20" spans="1:7" ht="15">
      <c r="A20" s="712"/>
      <c r="B20" s="171"/>
      <c r="C20" s="718" t="s">
        <v>1243</v>
      </c>
      <c r="D20" s="719" t="s">
        <v>1244</v>
      </c>
      <c r="E20" s="610">
        <v>2017</v>
      </c>
      <c r="F20" s="610">
        <v>100</v>
      </c>
      <c r="G20" s="610">
        <v>100</v>
      </c>
    </row>
    <row r="21" spans="1:7" ht="15">
      <c r="A21" s="712"/>
      <c r="B21" s="171"/>
      <c r="C21" s="718"/>
      <c r="D21" s="719" t="s">
        <v>209</v>
      </c>
      <c r="E21" s="610">
        <v>2017</v>
      </c>
      <c r="F21" s="610">
        <v>100</v>
      </c>
      <c r="G21" s="610">
        <v>100</v>
      </c>
    </row>
    <row r="22" spans="1:7" ht="15">
      <c r="A22" s="712"/>
      <c r="B22" s="171"/>
      <c r="C22" s="718" t="s">
        <v>1245</v>
      </c>
      <c r="D22" s="719" t="s">
        <v>1246</v>
      </c>
      <c r="E22" s="610">
        <v>2017</v>
      </c>
      <c r="F22" s="610">
        <v>100</v>
      </c>
      <c r="G22" s="610">
        <v>100</v>
      </c>
    </row>
    <row r="23" spans="1:7" s="24" customFormat="1" ht="15">
      <c r="A23" s="712">
        <v>5</v>
      </c>
      <c r="B23" s="171" t="s">
        <v>33</v>
      </c>
      <c r="C23" s="716"/>
      <c r="D23" s="716"/>
      <c r="E23" s="716"/>
      <c r="F23" s="611">
        <v>0</v>
      </c>
      <c r="G23" s="611">
        <v>0</v>
      </c>
    </row>
    <row r="24" spans="1:7" s="24" customFormat="1" ht="15">
      <c r="A24" s="712">
        <v>6</v>
      </c>
      <c r="B24" s="171" t="s">
        <v>41</v>
      </c>
      <c r="C24" s="716"/>
      <c r="D24" s="716"/>
      <c r="E24" s="716"/>
      <c r="F24" s="611">
        <v>0</v>
      </c>
      <c r="G24" s="611">
        <v>0</v>
      </c>
    </row>
    <row r="25" spans="1:7" s="24" customFormat="1" ht="15">
      <c r="A25" s="712">
        <v>7</v>
      </c>
      <c r="B25" s="171" t="s">
        <v>39</v>
      </c>
      <c r="C25" s="716"/>
      <c r="D25" s="716"/>
      <c r="E25" s="716"/>
      <c r="F25" s="611">
        <v>0</v>
      </c>
      <c r="G25" s="716"/>
    </row>
    <row r="26" spans="1:7" s="24" customFormat="1" ht="15">
      <c r="A26" s="712"/>
      <c r="B26" s="171"/>
      <c r="C26" s="716" t="s">
        <v>285</v>
      </c>
      <c r="D26" s="716" t="s">
        <v>1370</v>
      </c>
      <c r="E26" s="716">
        <v>2018</v>
      </c>
      <c r="F26" s="611">
        <v>100</v>
      </c>
      <c r="G26" s="611">
        <v>100</v>
      </c>
    </row>
    <row r="27" spans="1:7" s="24" customFormat="1" ht="15">
      <c r="A27" s="712"/>
      <c r="B27" s="171"/>
      <c r="C27" s="716"/>
      <c r="D27" s="716" t="s">
        <v>1371</v>
      </c>
      <c r="E27" s="716">
        <v>2018</v>
      </c>
      <c r="F27" s="611">
        <v>100</v>
      </c>
      <c r="G27" s="611">
        <v>100</v>
      </c>
    </row>
    <row r="28" spans="1:7" s="24" customFormat="1" ht="15">
      <c r="A28" s="712"/>
      <c r="B28" s="171"/>
      <c r="C28" s="716" t="s">
        <v>286</v>
      </c>
      <c r="D28" s="716" t="s">
        <v>1372</v>
      </c>
      <c r="E28" s="716">
        <v>2018</v>
      </c>
      <c r="F28" s="611">
        <v>100</v>
      </c>
      <c r="G28" s="611">
        <v>100</v>
      </c>
    </row>
    <row r="29" spans="1:7" s="24" customFormat="1" ht="15">
      <c r="A29" s="712"/>
      <c r="B29" s="171"/>
      <c r="C29" s="716"/>
      <c r="D29" s="716" t="s">
        <v>1373</v>
      </c>
      <c r="E29" s="716">
        <v>2018</v>
      </c>
      <c r="F29" s="611">
        <v>100</v>
      </c>
      <c r="G29" s="611">
        <v>100</v>
      </c>
    </row>
    <row r="30" spans="1:7" s="24" customFormat="1" ht="15">
      <c r="A30" s="712"/>
      <c r="B30" s="171"/>
      <c r="C30" s="716" t="s">
        <v>1360</v>
      </c>
      <c r="D30" s="716" t="s">
        <v>306</v>
      </c>
      <c r="E30" s="716">
        <v>2018</v>
      </c>
      <c r="F30" s="611">
        <v>100</v>
      </c>
      <c r="G30" s="611">
        <v>100</v>
      </c>
    </row>
    <row r="31" spans="1:7" s="24" customFormat="1" ht="15">
      <c r="A31" s="712"/>
      <c r="B31" s="171"/>
      <c r="C31" s="716"/>
      <c r="D31" s="716"/>
      <c r="E31" s="716"/>
      <c r="F31" s="611"/>
      <c r="G31" s="611"/>
    </row>
    <row r="32" spans="1:7" s="24" customFormat="1" ht="15">
      <c r="A32" s="712">
        <v>8</v>
      </c>
      <c r="B32" s="171" t="s">
        <v>1445</v>
      </c>
      <c r="C32" s="716"/>
      <c r="D32" s="716"/>
      <c r="E32" s="716"/>
      <c r="F32" s="611"/>
      <c r="G32" s="611"/>
    </row>
    <row r="33" spans="1:7" s="24" customFormat="1" ht="15">
      <c r="A33" s="712">
        <v>9</v>
      </c>
      <c r="B33" s="171" t="s">
        <v>38</v>
      </c>
      <c r="C33" s="720" t="s">
        <v>38</v>
      </c>
      <c r="D33" s="720" t="s">
        <v>272</v>
      </c>
      <c r="E33" s="570">
        <v>2018</v>
      </c>
      <c r="F33" s="570">
        <v>100</v>
      </c>
      <c r="G33" s="570">
        <v>100</v>
      </c>
    </row>
    <row r="34" spans="1:7" s="24" customFormat="1" ht="15">
      <c r="A34" s="712"/>
      <c r="B34" s="171"/>
      <c r="C34" s="720" t="s">
        <v>38</v>
      </c>
      <c r="D34" s="720" t="s">
        <v>270</v>
      </c>
      <c r="E34" s="570">
        <v>2018</v>
      </c>
      <c r="F34" s="570">
        <v>100</v>
      </c>
      <c r="G34" s="570">
        <v>100</v>
      </c>
    </row>
    <row r="35" spans="1:7" s="24" customFormat="1" ht="15">
      <c r="A35" s="712"/>
      <c r="B35" s="171"/>
      <c r="C35" s="720" t="s">
        <v>38</v>
      </c>
      <c r="D35" s="720" t="s">
        <v>273</v>
      </c>
      <c r="E35" s="570">
        <v>2018</v>
      </c>
      <c r="F35" s="570">
        <v>100</v>
      </c>
      <c r="G35" s="570">
        <v>100</v>
      </c>
    </row>
    <row r="36" spans="1:7" s="24" customFormat="1" ht="15">
      <c r="A36" s="712"/>
      <c r="B36" s="171"/>
      <c r="C36" s="720" t="s">
        <v>263</v>
      </c>
      <c r="D36" s="720" t="s">
        <v>264</v>
      </c>
      <c r="E36" s="570">
        <v>2018</v>
      </c>
      <c r="F36" s="570">
        <v>100</v>
      </c>
      <c r="G36" s="570">
        <v>100</v>
      </c>
    </row>
    <row r="37" spans="1:7" s="24" customFormat="1" ht="15">
      <c r="A37" s="712"/>
      <c r="B37" s="171"/>
      <c r="C37" s="720" t="s">
        <v>1447</v>
      </c>
      <c r="D37" s="720" t="s">
        <v>262</v>
      </c>
      <c r="E37" s="570">
        <v>2018</v>
      </c>
      <c r="F37" s="570">
        <v>100</v>
      </c>
      <c r="G37" s="570">
        <v>100</v>
      </c>
    </row>
    <row r="38" spans="1:7" s="24" customFormat="1" ht="15">
      <c r="A38" s="712"/>
      <c r="B38" s="171"/>
      <c r="C38" s="720" t="s">
        <v>259</v>
      </c>
      <c r="D38" s="720" t="s">
        <v>260</v>
      </c>
      <c r="E38" s="570">
        <v>2018</v>
      </c>
      <c r="F38" s="570">
        <v>100</v>
      </c>
      <c r="G38" s="570">
        <v>100</v>
      </c>
    </row>
    <row r="39" spans="1:7" s="24" customFormat="1" ht="15">
      <c r="A39" s="712"/>
      <c r="B39" s="171"/>
      <c r="C39" s="720" t="s">
        <v>259</v>
      </c>
      <c r="D39" s="720" t="s">
        <v>261</v>
      </c>
      <c r="E39" s="570">
        <v>2018</v>
      </c>
      <c r="F39" s="570">
        <v>100</v>
      </c>
      <c r="G39" s="570">
        <v>100</v>
      </c>
    </row>
    <row r="40" spans="1:7" s="24" customFormat="1" ht="15">
      <c r="A40" s="172"/>
      <c r="B40" s="172"/>
      <c r="C40" s="720" t="s">
        <v>1481</v>
      </c>
      <c r="D40" s="720" t="s">
        <v>269</v>
      </c>
      <c r="E40" s="570">
        <v>2018</v>
      </c>
      <c r="F40" s="570">
        <v>100</v>
      </c>
      <c r="G40" s="570">
        <v>100</v>
      </c>
    </row>
    <row r="41" spans="1:7" s="24" customFormat="1" ht="15">
      <c r="A41" s="716"/>
      <c r="B41" s="716"/>
      <c r="C41" s="720" t="s">
        <v>267</v>
      </c>
      <c r="D41" s="720" t="s">
        <v>268</v>
      </c>
      <c r="E41" s="570">
        <v>2018</v>
      </c>
      <c r="F41" s="570">
        <v>100</v>
      </c>
      <c r="G41" s="570">
        <v>100</v>
      </c>
    </row>
    <row r="42" spans="1:7" s="24" customFormat="1" ht="15">
      <c r="A42" s="716"/>
      <c r="B42" s="716"/>
      <c r="C42" s="720" t="s">
        <v>265</v>
      </c>
      <c r="D42" s="720" t="s">
        <v>266</v>
      </c>
      <c r="E42" s="570">
        <v>2018</v>
      </c>
      <c r="F42" s="570">
        <v>100</v>
      </c>
      <c r="G42" s="570">
        <v>100</v>
      </c>
    </row>
    <row r="43" spans="1:7" s="24" customFormat="1" ht="15">
      <c r="A43" s="716"/>
      <c r="B43" s="716"/>
      <c r="C43" s="638" t="s">
        <v>62</v>
      </c>
      <c r="D43" s="721" t="s">
        <v>1482</v>
      </c>
      <c r="E43" s="722"/>
      <c r="F43" s="612">
        <f>SUM(F33:F42)/10</f>
        <v>100</v>
      </c>
      <c r="G43" s="612">
        <f>SUM(G33:G42)/10</f>
        <v>100</v>
      </c>
    </row>
    <row r="44" spans="1:7" s="24" customFormat="1" ht="15">
      <c r="A44" s="716">
        <v>10</v>
      </c>
      <c r="B44" s="716" t="s">
        <v>40</v>
      </c>
      <c r="C44" s="720" t="s">
        <v>576</v>
      </c>
      <c r="D44" s="716"/>
      <c r="E44" s="716"/>
      <c r="F44" s="716"/>
      <c r="G44" s="716"/>
    </row>
    <row r="45" spans="1:7" s="24" customFormat="1" ht="15">
      <c r="A45" s="716">
        <v>11</v>
      </c>
      <c r="B45" s="716" t="s">
        <v>36</v>
      </c>
      <c r="C45" s="716"/>
      <c r="D45" s="716"/>
      <c r="E45" s="716"/>
      <c r="F45" s="716"/>
      <c r="G45" s="716"/>
    </row>
    <row r="46" spans="1:7" s="24" customFormat="1" ht="15">
      <c r="A46" s="716"/>
      <c r="B46" s="716"/>
      <c r="C46" s="705" t="s">
        <v>1584</v>
      </c>
      <c r="D46" s="706" t="s">
        <v>1584</v>
      </c>
      <c r="E46" s="706">
        <v>2017</v>
      </c>
      <c r="F46" s="604">
        <v>100</v>
      </c>
      <c r="G46" s="604">
        <v>100</v>
      </c>
    </row>
    <row r="47" spans="1:7" s="24" customFormat="1" ht="15">
      <c r="A47" s="716"/>
      <c r="B47" s="716"/>
      <c r="C47" s="705" t="s">
        <v>1590</v>
      </c>
      <c r="D47" s="706" t="s">
        <v>1650</v>
      </c>
      <c r="E47" s="706">
        <v>2017</v>
      </c>
      <c r="F47" s="604">
        <v>100</v>
      </c>
      <c r="G47" s="604">
        <v>100</v>
      </c>
    </row>
    <row r="48" spans="1:7" s="24" customFormat="1" ht="15">
      <c r="A48" s="716"/>
      <c r="B48" s="716"/>
      <c r="C48" s="708" t="s">
        <v>131</v>
      </c>
      <c r="D48" s="706"/>
      <c r="E48" s="709"/>
      <c r="F48" s="576">
        <v>100</v>
      </c>
      <c r="G48" s="576">
        <v>100</v>
      </c>
    </row>
    <row r="49" spans="1:7" s="24" customFormat="1" ht="15">
      <c r="A49" s="716">
        <v>12</v>
      </c>
      <c r="B49" s="716" t="s">
        <v>32</v>
      </c>
      <c r="C49" s="716"/>
      <c r="D49" s="716"/>
      <c r="E49" s="716"/>
      <c r="F49" s="716"/>
      <c r="G49" s="716"/>
    </row>
    <row r="50" spans="1:7" s="24" customFormat="1" ht="15">
      <c r="A50" s="716"/>
      <c r="B50" s="716"/>
      <c r="C50" s="717" t="s">
        <v>1234</v>
      </c>
      <c r="D50" s="717" t="s">
        <v>1235</v>
      </c>
      <c r="E50" s="610">
        <v>2017</v>
      </c>
      <c r="F50" s="610">
        <v>100</v>
      </c>
      <c r="G50" s="610">
        <v>100</v>
      </c>
    </row>
    <row r="51" spans="1:7" s="24" customFormat="1" ht="15">
      <c r="A51" s="716"/>
      <c r="B51" s="716"/>
      <c r="C51" s="717" t="s">
        <v>1236</v>
      </c>
      <c r="D51" s="717" t="s">
        <v>1237</v>
      </c>
      <c r="E51" s="610">
        <v>2017</v>
      </c>
      <c r="F51" s="610">
        <v>100</v>
      </c>
      <c r="G51" s="610">
        <v>100</v>
      </c>
    </row>
    <row r="52" spans="1:7" s="24" customFormat="1" ht="15">
      <c r="A52" s="716"/>
      <c r="B52" s="716"/>
      <c r="C52" s="718" t="s">
        <v>1238</v>
      </c>
      <c r="D52" s="719" t="s">
        <v>1239</v>
      </c>
      <c r="E52" s="610">
        <v>2017</v>
      </c>
      <c r="F52" s="610">
        <v>100</v>
      </c>
      <c r="G52" s="610">
        <v>100</v>
      </c>
    </row>
    <row r="53" spans="1:7" s="24" customFormat="1" ht="15">
      <c r="A53" s="716"/>
      <c r="B53" s="716"/>
      <c r="C53" s="1069" t="s">
        <v>1240</v>
      </c>
      <c r="D53" s="719" t="s">
        <v>1241</v>
      </c>
      <c r="E53" s="610">
        <v>2017</v>
      </c>
      <c r="F53" s="610">
        <v>100</v>
      </c>
      <c r="G53" s="610">
        <v>100</v>
      </c>
    </row>
    <row r="54" spans="1:7" s="24" customFormat="1" ht="15">
      <c r="A54" s="716"/>
      <c r="B54" s="716"/>
      <c r="C54" s="1069"/>
      <c r="D54" s="719" t="s">
        <v>1242</v>
      </c>
      <c r="E54" s="610">
        <v>2017</v>
      </c>
      <c r="F54" s="610">
        <v>100</v>
      </c>
      <c r="G54" s="610">
        <v>100</v>
      </c>
    </row>
    <row r="55" spans="1:7" s="24" customFormat="1" ht="15">
      <c r="A55" s="716"/>
      <c r="B55" s="716"/>
      <c r="C55" s="718" t="s">
        <v>1243</v>
      </c>
      <c r="D55" s="719" t="s">
        <v>1244</v>
      </c>
      <c r="E55" s="610">
        <v>2017</v>
      </c>
      <c r="F55" s="610">
        <v>100</v>
      </c>
      <c r="G55" s="610">
        <v>100</v>
      </c>
    </row>
    <row r="56" spans="1:7" s="24" customFormat="1" ht="15">
      <c r="A56" s="716"/>
      <c r="B56" s="716"/>
      <c r="C56" s="718"/>
      <c r="D56" s="719" t="s">
        <v>209</v>
      </c>
      <c r="E56" s="610">
        <v>2017</v>
      </c>
      <c r="F56" s="610">
        <v>100</v>
      </c>
      <c r="G56" s="610">
        <v>100</v>
      </c>
    </row>
    <row r="57" spans="1:7" s="24" customFormat="1" ht="15">
      <c r="A57" s="716"/>
      <c r="B57" s="716"/>
      <c r="C57" s="718" t="s">
        <v>1245</v>
      </c>
      <c r="D57" s="719" t="s">
        <v>1246</v>
      </c>
      <c r="E57" s="610">
        <v>2017</v>
      </c>
      <c r="F57" s="610">
        <v>100</v>
      </c>
      <c r="G57" s="610">
        <v>100</v>
      </c>
    </row>
    <row r="58" spans="1:7" s="24" customFormat="1" ht="15">
      <c r="A58" s="716"/>
      <c r="B58" s="716"/>
      <c r="C58" s="638" t="s">
        <v>62</v>
      </c>
      <c r="D58" s="723"/>
      <c r="E58" s="722"/>
      <c r="F58" s="610">
        <v>100</v>
      </c>
      <c r="G58" s="610">
        <v>100</v>
      </c>
    </row>
    <row r="59" spans="1:7" s="24" customFormat="1" ht="15">
      <c r="A59" s="716"/>
      <c r="B59" s="716"/>
      <c r="C59" s="716"/>
      <c r="D59" s="716"/>
      <c r="E59" s="716"/>
      <c r="F59" s="716"/>
      <c r="G59" s="716"/>
    </row>
    <row r="60" spans="1:7" s="24" customFormat="1" ht="15">
      <c r="A60" s="716">
        <v>13</v>
      </c>
      <c r="B60" s="716" t="s">
        <v>572</v>
      </c>
      <c r="C60" s="724" t="s">
        <v>1724</v>
      </c>
      <c r="D60" s="725" t="s">
        <v>1725</v>
      </c>
      <c r="E60" s="725">
        <v>2017</v>
      </c>
      <c r="F60" s="726">
        <v>1</v>
      </c>
      <c r="G60" s="726">
        <v>1</v>
      </c>
    </row>
    <row r="61" spans="1:7" s="24" customFormat="1" ht="15">
      <c r="A61" s="716"/>
      <c r="B61" s="716"/>
      <c r="C61" s="724" t="s">
        <v>1726</v>
      </c>
      <c r="D61" s="725" t="s">
        <v>1727</v>
      </c>
      <c r="E61" s="725">
        <v>2017</v>
      </c>
      <c r="F61" s="726">
        <v>1</v>
      </c>
      <c r="G61" s="726">
        <v>1</v>
      </c>
    </row>
    <row r="62" spans="1:7" s="24" customFormat="1" ht="15">
      <c r="A62" s="716"/>
      <c r="B62" s="716"/>
      <c r="C62" s="727" t="s">
        <v>131</v>
      </c>
      <c r="D62" s="725">
        <v>2</v>
      </c>
      <c r="E62" s="721"/>
      <c r="F62" s="728">
        <v>1</v>
      </c>
      <c r="G62" s="728">
        <v>1</v>
      </c>
    </row>
    <row r="63" spans="1:7" s="24" customFormat="1" ht="15">
      <c r="A63" s="712">
        <v>14</v>
      </c>
      <c r="B63" s="171" t="s">
        <v>573</v>
      </c>
      <c r="C63" s="718"/>
      <c r="D63" s="719"/>
      <c r="E63" s="610"/>
      <c r="F63" s="610"/>
      <c r="G63" s="610"/>
    </row>
    <row r="64" spans="1:7" s="24" customFormat="1" ht="15">
      <c r="A64" s="712"/>
      <c r="B64" s="171"/>
      <c r="C64" s="729" t="s">
        <v>297</v>
      </c>
      <c r="D64" s="729" t="s">
        <v>303</v>
      </c>
      <c r="E64" s="730">
        <v>2018</v>
      </c>
      <c r="F64" s="730">
        <v>100</v>
      </c>
      <c r="G64" s="730">
        <v>100</v>
      </c>
    </row>
    <row r="65" spans="1:7" s="24" customFormat="1" ht="15">
      <c r="A65" s="712"/>
      <c r="B65" s="171"/>
      <c r="C65" s="729" t="s">
        <v>1775</v>
      </c>
      <c r="D65" s="729" t="s">
        <v>1776</v>
      </c>
      <c r="E65" s="730">
        <v>2018</v>
      </c>
      <c r="F65" s="730">
        <v>100</v>
      </c>
      <c r="G65" s="730">
        <v>100</v>
      </c>
    </row>
    <row r="66" spans="1:7" s="24" customFormat="1" ht="15">
      <c r="A66" s="712"/>
      <c r="B66" s="171"/>
      <c r="C66" s="729" t="s">
        <v>295</v>
      </c>
      <c r="D66" s="729" t="s">
        <v>305</v>
      </c>
      <c r="E66" s="730">
        <v>2018</v>
      </c>
      <c r="F66" s="730">
        <v>100</v>
      </c>
      <c r="G66" s="730">
        <v>100</v>
      </c>
    </row>
    <row r="67" spans="1:7" s="24" customFormat="1" ht="15">
      <c r="A67" s="712"/>
      <c r="B67" s="171"/>
      <c r="C67" s="729" t="s">
        <v>295</v>
      </c>
      <c r="D67" s="729" t="s">
        <v>1777</v>
      </c>
      <c r="E67" s="730">
        <v>2018</v>
      </c>
      <c r="F67" s="730">
        <v>100</v>
      </c>
      <c r="G67" s="730">
        <v>100</v>
      </c>
    </row>
    <row r="68" spans="1:7" s="24" customFormat="1" ht="15">
      <c r="A68" s="712"/>
      <c r="B68" s="171"/>
      <c r="C68" s="638" t="s">
        <v>62</v>
      </c>
      <c r="D68" s="721">
        <v>4</v>
      </c>
      <c r="E68" s="722"/>
      <c r="F68" s="612">
        <v>100</v>
      </c>
      <c r="G68" s="612">
        <v>100</v>
      </c>
    </row>
    <row r="69" spans="1:7" s="24" customFormat="1" ht="15">
      <c r="A69" s="712">
        <v>15</v>
      </c>
      <c r="B69" s="171" t="s">
        <v>9</v>
      </c>
      <c r="C69" s="718"/>
      <c r="D69" s="719"/>
      <c r="E69" s="610"/>
      <c r="F69" s="610"/>
      <c r="G69" s="610"/>
    </row>
    <row r="70" spans="1:7" s="24" customFormat="1" ht="15">
      <c r="A70" s="712">
        <v>16</v>
      </c>
      <c r="B70" s="171" t="s">
        <v>309</v>
      </c>
      <c r="C70" s="718"/>
      <c r="D70" s="719"/>
      <c r="E70" s="610"/>
      <c r="F70" s="610"/>
      <c r="G70" s="610"/>
    </row>
    <row r="71" spans="1:7" s="24" customFormat="1" ht="15">
      <c r="A71" s="712">
        <v>17</v>
      </c>
      <c r="B71" s="171" t="s">
        <v>8</v>
      </c>
      <c r="C71" s="718"/>
      <c r="D71" s="719"/>
      <c r="E71" s="610"/>
      <c r="F71" s="610"/>
      <c r="G71" s="610"/>
    </row>
    <row r="72" spans="1:7" s="24" customFormat="1" ht="15">
      <c r="A72" s="712"/>
      <c r="B72" s="171"/>
      <c r="C72" s="724" t="s">
        <v>2028</v>
      </c>
      <c r="D72" s="725" t="s">
        <v>2029</v>
      </c>
      <c r="E72" s="725">
        <v>2017</v>
      </c>
      <c r="F72" s="726">
        <v>1</v>
      </c>
      <c r="G72" s="726">
        <v>1</v>
      </c>
    </row>
    <row r="73" spans="1:7" s="24" customFormat="1" ht="15">
      <c r="A73" s="712">
        <v>18</v>
      </c>
      <c r="B73" s="171" t="s">
        <v>574</v>
      </c>
      <c r="C73" s="718"/>
      <c r="D73" s="719"/>
      <c r="E73" s="610"/>
      <c r="F73" s="610"/>
      <c r="G73" s="610"/>
    </row>
    <row r="74" spans="1:7" s="24" customFormat="1" ht="15">
      <c r="A74" s="712"/>
      <c r="B74" s="171"/>
      <c r="C74" s="705" t="s">
        <v>2066</v>
      </c>
      <c r="D74" s="706" t="s">
        <v>2067</v>
      </c>
      <c r="E74" s="706">
        <v>2017</v>
      </c>
      <c r="F74" s="604">
        <v>100</v>
      </c>
      <c r="G74" s="604">
        <v>100</v>
      </c>
    </row>
    <row r="75" spans="1:7" s="24" customFormat="1" ht="15">
      <c r="A75" s="712"/>
      <c r="B75" s="171"/>
      <c r="C75" s="705" t="s">
        <v>2068</v>
      </c>
      <c r="D75" s="706" t="s">
        <v>2069</v>
      </c>
      <c r="E75" s="706">
        <v>2017</v>
      </c>
      <c r="F75" s="604">
        <v>100</v>
      </c>
      <c r="G75" s="604">
        <v>100</v>
      </c>
    </row>
    <row r="76" spans="1:7" s="24" customFormat="1" ht="15">
      <c r="A76" s="712">
        <v>19</v>
      </c>
      <c r="B76" s="171" t="s">
        <v>312</v>
      </c>
      <c r="C76" s="718"/>
      <c r="D76" s="719"/>
      <c r="E76" s="610"/>
      <c r="F76" s="610"/>
      <c r="G76" s="610"/>
    </row>
    <row r="77" spans="1:7" s="24" customFormat="1" ht="15">
      <c r="A77" s="712"/>
      <c r="B77" s="171"/>
      <c r="C77" s="706" t="s">
        <v>909</v>
      </c>
      <c r="D77" s="706" t="s">
        <v>2117</v>
      </c>
      <c r="E77" s="706">
        <v>2017</v>
      </c>
      <c r="F77" s="604">
        <v>100</v>
      </c>
      <c r="G77" s="604">
        <v>100</v>
      </c>
    </row>
    <row r="78" spans="1:7" s="24" customFormat="1" ht="15">
      <c r="A78" s="712"/>
      <c r="B78" s="171"/>
      <c r="C78" s="706" t="s">
        <v>2084</v>
      </c>
      <c r="D78" s="706" t="s">
        <v>2118</v>
      </c>
      <c r="E78" s="706">
        <v>2017</v>
      </c>
      <c r="F78" s="604">
        <v>100</v>
      </c>
      <c r="G78" s="604">
        <v>100</v>
      </c>
    </row>
    <row r="79" spans="1:7" s="24" customFormat="1" ht="15">
      <c r="A79" s="712"/>
      <c r="B79" s="171"/>
      <c r="C79" s="706" t="s">
        <v>910</v>
      </c>
      <c r="D79" s="706" t="s">
        <v>315</v>
      </c>
      <c r="E79" s="706">
        <v>2018</v>
      </c>
      <c r="F79" s="604">
        <v>100</v>
      </c>
      <c r="G79" s="604">
        <v>100</v>
      </c>
    </row>
    <row r="80" spans="1:7" s="24" customFormat="1" ht="15">
      <c r="A80" s="712"/>
      <c r="B80" s="171"/>
      <c r="C80" s="706" t="s">
        <v>910</v>
      </c>
      <c r="D80" s="706" t="s">
        <v>2119</v>
      </c>
      <c r="E80" s="706">
        <v>2018</v>
      </c>
      <c r="F80" s="604">
        <v>100</v>
      </c>
      <c r="G80" s="604">
        <v>100</v>
      </c>
    </row>
    <row r="81" spans="1:7" s="24" customFormat="1" ht="15">
      <c r="A81" s="712"/>
      <c r="B81" s="171"/>
      <c r="C81" s="709" t="s">
        <v>62</v>
      </c>
      <c r="D81" s="709">
        <v>4</v>
      </c>
      <c r="E81" s="731"/>
      <c r="F81" s="576">
        <v>4</v>
      </c>
      <c r="G81" s="576">
        <v>4</v>
      </c>
    </row>
    <row r="82" spans="1:7" s="24" customFormat="1" ht="15">
      <c r="A82" s="712">
        <v>20</v>
      </c>
      <c r="B82" s="171" t="s">
        <v>37</v>
      </c>
      <c r="C82" s="718"/>
      <c r="D82" s="719"/>
      <c r="E82" s="610"/>
      <c r="F82" s="610"/>
      <c r="G82" s="610"/>
    </row>
    <row r="83" spans="1:7" s="24" customFormat="1" ht="15">
      <c r="A83" s="712"/>
      <c r="B83" s="171"/>
      <c r="C83" s="706" t="s">
        <v>909</v>
      </c>
      <c r="D83" s="706" t="s">
        <v>2117</v>
      </c>
      <c r="E83" s="706">
        <v>2017</v>
      </c>
      <c r="F83" s="604">
        <v>100</v>
      </c>
      <c r="G83" s="604">
        <v>100</v>
      </c>
    </row>
    <row r="84" spans="1:7" s="24" customFormat="1" ht="15">
      <c r="A84" s="712"/>
      <c r="B84" s="171"/>
      <c r="C84" s="706" t="s">
        <v>2084</v>
      </c>
      <c r="D84" s="706" t="s">
        <v>2118</v>
      </c>
      <c r="E84" s="706">
        <v>2017</v>
      </c>
      <c r="F84" s="604">
        <v>100</v>
      </c>
      <c r="G84" s="604">
        <v>100</v>
      </c>
    </row>
    <row r="85" spans="1:7" s="24" customFormat="1" ht="15">
      <c r="A85" s="712"/>
      <c r="B85" s="171"/>
      <c r="C85" s="706" t="s">
        <v>910</v>
      </c>
      <c r="D85" s="706" t="s">
        <v>315</v>
      </c>
      <c r="E85" s="706">
        <v>2018</v>
      </c>
      <c r="F85" s="604">
        <v>100</v>
      </c>
      <c r="G85" s="604">
        <v>100</v>
      </c>
    </row>
    <row r="86" spans="1:7" s="24" customFormat="1" ht="15">
      <c r="A86" s="712"/>
      <c r="B86" s="171"/>
      <c r="C86" s="706" t="s">
        <v>910</v>
      </c>
      <c r="D86" s="706" t="s">
        <v>2119</v>
      </c>
      <c r="E86" s="706">
        <v>2018</v>
      </c>
      <c r="F86" s="604">
        <v>100</v>
      </c>
      <c r="G86" s="604">
        <v>100</v>
      </c>
    </row>
    <row r="87" spans="1:7" s="24" customFormat="1" ht="15">
      <c r="A87" s="712">
        <v>21</v>
      </c>
      <c r="B87" s="171" t="s">
        <v>16</v>
      </c>
      <c r="C87" s="706"/>
      <c r="D87" s="706"/>
      <c r="E87" s="706"/>
      <c r="F87" s="604"/>
      <c r="G87" s="604"/>
    </row>
    <row r="88" spans="1:7" s="24" customFormat="1" ht="15">
      <c r="A88" s="763"/>
      <c r="B88" s="764" t="s">
        <v>34</v>
      </c>
      <c r="C88" s="765"/>
      <c r="D88" s="765"/>
      <c r="E88" s="765"/>
      <c r="F88" s="766"/>
      <c r="G88" s="766"/>
    </row>
    <row r="89" spans="1:7" s="24" customFormat="1" ht="15">
      <c r="A89" s="712"/>
      <c r="B89" s="171"/>
      <c r="C89" s="1068" t="s">
        <v>2156</v>
      </c>
      <c r="D89" s="1070" t="s">
        <v>2220</v>
      </c>
      <c r="E89" s="1070">
        <v>2017</v>
      </c>
      <c r="F89" s="1033">
        <v>100</v>
      </c>
      <c r="G89" s="1033">
        <v>100</v>
      </c>
    </row>
    <row r="90" spans="1:7" s="24" customFormat="1" ht="15">
      <c r="A90" s="712"/>
      <c r="B90" s="171"/>
      <c r="C90" s="1068"/>
      <c r="D90" s="1070"/>
      <c r="E90" s="1070"/>
      <c r="F90" s="1033"/>
      <c r="G90" s="1033"/>
    </row>
    <row r="91" spans="1:7" s="24" customFormat="1" ht="15">
      <c r="A91" s="712"/>
      <c r="B91" s="171"/>
      <c r="C91" s="1068"/>
      <c r="D91" s="1070" t="s">
        <v>2221</v>
      </c>
      <c r="E91" s="1070">
        <v>2016</v>
      </c>
      <c r="F91" s="1033">
        <v>100</v>
      </c>
      <c r="G91" s="1033">
        <v>100</v>
      </c>
    </row>
    <row r="92" spans="1:7" s="24" customFormat="1" ht="15">
      <c r="A92" s="712"/>
      <c r="B92" s="171"/>
      <c r="C92" s="1068"/>
      <c r="D92" s="1070"/>
      <c r="E92" s="1070"/>
      <c r="F92" s="1033"/>
      <c r="G92" s="1033"/>
    </row>
    <row r="93" spans="1:7" s="24" customFormat="1" ht="15">
      <c r="A93" s="712"/>
      <c r="B93" s="171"/>
      <c r="C93" s="609" t="s">
        <v>131</v>
      </c>
      <c r="D93" s="706">
        <v>2</v>
      </c>
      <c r="E93" s="767"/>
      <c r="F93" s="576"/>
      <c r="G93" s="576"/>
    </row>
  </sheetData>
  <sheetProtection/>
  <mergeCells count="14">
    <mergeCell ref="C91:C92"/>
    <mergeCell ref="D91:D92"/>
    <mergeCell ref="E91:E92"/>
    <mergeCell ref="F91:F92"/>
    <mergeCell ref="G91:G92"/>
    <mergeCell ref="A3:G3"/>
    <mergeCell ref="C10:C11"/>
    <mergeCell ref="C18:C19"/>
    <mergeCell ref="C53:C54"/>
    <mergeCell ref="C89:C90"/>
    <mergeCell ref="D89:D90"/>
    <mergeCell ref="E89:E90"/>
    <mergeCell ref="F89:F90"/>
    <mergeCell ref="G89:G90"/>
  </mergeCells>
  <printOptions horizontalCentered="1"/>
  <pageMargins left="0" right="0" top="0.75" bottom="0.75" header="0.3" footer="0.3"/>
  <pageSetup firstPageNumber="13" useFirstPageNumber="1" horizontalDpi="600" verticalDpi="600" orientation="landscape" paperSize="9" scale="98"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G24"/>
  <sheetViews>
    <sheetView zoomScalePageLayoutView="0" workbookViewId="0" topLeftCell="A1">
      <selection activeCell="J14" sqref="J14"/>
    </sheetView>
  </sheetViews>
  <sheetFormatPr defaultColWidth="9.140625" defaultRowHeight="15"/>
  <cols>
    <col min="1" max="1" width="7.140625" style="0" customWidth="1"/>
    <col min="3" max="3" width="15.8515625" style="0" customWidth="1"/>
    <col min="4" max="4" width="15.140625" style="0" customWidth="1"/>
    <col min="5" max="5" width="17.28125" style="0" customWidth="1"/>
    <col min="6" max="6" width="14.7109375" style="0" customWidth="1"/>
  </cols>
  <sheetData>
    <row r="1" spans="1:6" ht="18.75">
      <c r="A1" s="777"/>
      <c r="B1" s="785" t="s">
        <v>891</v>
      </c>
      <c r="C1" s="777"/>
      <c r="D1" s="777"/>
      <c r="E1" s="777"/>
      <c r="F1" s="777"/>
    </row>
    <row r="2" spans="1:6" ht="15">
      <c r="A2" s="787" t="s">
        <v>591</v>
      </c>
      <c r="B2" s="776" t="s">
        <v>47</v>
      </c>
      <c r="C2" s="1071" t="s">
        <v>602</v>
      </c>
      <c r="D2" s="1072"/>
      <c r="E2" s="1071" t="s">
        <v>603</v>
      </c>
      <c r="F2" s="1072"/>
    </row>
    <row r="3" spans="1:6" ht="15">
      <c r="A3" s="784"/>
      <c r="B3" s="790"/>
      <c r="C3" s="792" t="s">
        <v>604</v>
      </c>
      <c r="D3" s="792" t="s">
        <v>605</v>
      </c>
      <c r="E3" s="792" t="s">
        <v>117</v>
      </c>
      <c r="F3" s="792" t="s">
        <v>118</v>
      </c>
    </row>
    <row r="4" spans="1:6" ht="31.5">
      <c r="A4" s="784">
        <v>1</v>
      </c>
      <c r="B4" s="786" t="s">
        <v>15</v>
      </c>
      <c r="C4" s="788">
        <v>2120085000</v>
      </c>
      <c r="D4" s="789">
        <v>2120085000</v>
      </c>
      <c r="E4" s="789">
        <v>43745625000</v>
      </c>
      <c r="F4" s="789">
        <v>36999266000</v>
      </c>
    </row>
    <row r="5" spans="1:6" ht="15.75">
      <c r="A5" s="784">
        <v>2</v>
      </c>
      <c r="B5" s="781" t="s">
        <v>7</v>
      </c>
      <c r="C5" s="789">
        <v>3200000000</v>
      </c>
      <c r="D5" s="789">
        <v>3200000000</v>
      </c>
      <c r="E5" s="789">
        <v>33563768000</v>
      </c>
      <c r="F5" s="789">
        <v>33564000000</v>
      </c>
    </row>
    <row r="6" spans="1:6" ht="31.5">
      <c r="A6" s="784">
        <v>3</v>
      </c>
      <c r="B6" s="781" t="s">
        <v>16</v>
      </c>
      <c r="C6" s="789">
        <v>3000000000</v>
      </c>
      <c r="D6" s="789">
        <v>2677366000</v>
      </c>
      <c r="E6" s="789">
        <v>11615250000</v>
      </c>
      <c r="F6" s="789">
        <v>9307164000</v>
      </c>
    </row>
    <row r="7" spans="1:6" ht="15.75">
      <c r="A7" s="784">
        <v>4</v>
      </c>
      <c r="B7" s="781" t="s">
        <v>17</v>
      </c>
      <c r="C7" s="789">
        <v>3147946000</v>
      </c>
      <c r="D7" s="789">
        <v>3147946000</v>
      </c>
      <c r="E7" s="789">
        <v>7750000000</v>
      </c>
      <c r="F7" s="789">
        <v>5407340000</v>
      </c>
    </row>
    <row r="8" spans="1:6" ht="31.5">
      <c r="A8" s="784">
        <v>5</v>
      </c>
      <c r="B8" s="781" t="s">
        <v>18</v>
      </c>
      <c r="C8" s="789">
        <v>3200000000</v>
      </c>
      <c r="D8" s="789">
        <v>2906034000</v>
      </c>
      <c r="E8" s="789">
        <v>33000000000</v>
      </c>
      <c r="F8" s="789">
        <v>16139918000</v>
      </c>
    </row>
    <row r="9" spans="1:6" ht="31.5">
      <c r="A9" s="784">
        <v>6</v>
      </c>
      <c r="B9" s="781" t="s">
        <v>19</v>
      </c>
      <c r="C9" s="789">
        <v>2981321000</v>
      </c>
      <c r="D9" s="789">
        <v>2981321000</v>
      </c>
      <c r="E9" s="789">
        <v>100000000000</v>
      </c>
      <c r="F9" s="789">
        <v>44880767000</v>
      </c>
    </row>
    <row r="10" spans="1:6" ht="31.5">
      <c r="A10" s="784">
        <v>7</v>
      </c>
      <c r="B10" s="781" t="s">
        <v>20</v>
      </c>
      <c r="C10" s="789">
        <v>4000000000</v>
      </c>
      <c r="D10" s="789">
        <v>3333600000</v>
      </c>
      <c r="E10" s="789">
        <v>82894000000</v>
      </c>
      <c r="F10" s="789">
        <v>35446460000</v>
      </c>
    </row>
    <row r="11" spans="1:6" ht="15.75">
      <c r="A11" s="784">
        <v>8</v>
      </c>
      <c r="B11" s="781" t="s">
        <v>21</v>
      </c>
      <c r="C11" s="789">
        <v>3143000000</v>
      </c>
      <c r="D11" s="789">
        <v>3143000000</v>
      </c>
      <c r="E11" s="789">
        <v>35439000000</v>
      </c>
      <c r="F11" s="789">
        <v>33794000000</v>
      </c>
    </row>
    <row r="12" spans="1:6" ht="15.75">
      <c r="A12" s="784">
        <v>9</v>
      </c>
      <c r="B12" s="781" t="s">
        <v>22</v>
      </c>
      <c r="C12" s="789">
        <v>3000000000</v>
      </c>
      <c r="D12" s="789">
        <v>2974000000</v>
      </c>
      <c r="E12" s="789">
        <v>79144250000</v>
      </c>
      <c r="F12" s="789">
        <v>77194800000</v>
      </c>
    </row>
    <row r="13" spans="1:6" ht="15.75">
      <c r="A13" s="784">
        <v>10</v>
      </c>
      <c r="B13" s="781" t="s">
        <v>23</v>
      </c>
      <c r="C13" s="789">
        <v>2975610000</v>
      </c>
      <c r="D13" s="789">
        <v>2975610000</v>
      </c>
      <c r="E13" s="789">
        <v>36906875000</v>
      </c>
      <c r="F13" s="789">
        <v>36746789000</v>
      </c>
    </row>
    <row r="14" spans="1:6" ht="31.5">
      <c r="A14" s="784">
        <v>11</v>
      </c>
      <c r="B14" s="781" t="s">
        <v>24</v>
      </c>
      <c r="C14" s="789">
        <v>3200000000</v>
      </c>
      <c r="D14" s="789">
        <v>3016000000</v>
      </c>
      <c r="E14" s="789">
        <v>95840750000</v>
      </c>
      <c r="F14" s="789">
        <v>70875000000</v>
      </c>
    </row>
    <row r="15" spans="1:6" ht="15.75">
      <c r="A15" s="784">
        <v>12</v>
      </c>
      <c r="B15" s="781" t="s">
        <v>25</v>
      </c>
      <c r="C15" s="789">
        <v>2800000000</v>
      </c>
      <c r="D15" s="789">
        <v>682730000</v>
      </c>
      <c r="E15" s="789">
        <v>24200000000</v>
      </c>
      <c r="F15" s="789">
        <v>24030761000</v>
      </c>
    </row>
    <row r="16" spans="1:6" ht="15.75">
      <c r="A16" s="784">
        <v>13</v>
      </c>
      <c r="B16" s="781" t="s">
        <v>26</v>
      </c>
      <c r="C16" s="789">
        <v>2659000000</v>
      </c>
      <c r="D16" s="789">
        <v>2659000000</v>
      </c>
      <c r="E16" s="789">
        <v>82395000000</v>
      </c>
      <c r="F16" s="789">
        <v>33882494000</v>
      </c>
    </row>
    <row r="17" spans="1:7" ht="15.75">
      <c r="A17" s="784">
        <v>14</v>
      </c>
      <c r="B17" s="781" t="s">
        <v>27</v>
      </c>
      <c r="C17" s="789">
        <v>2540027000</v>
      </c>
      <c r="D17" s="789">
        <v>2540027000</v>
      </c>
      <c r="E17" s="789">
        <v>128377875000</v>
      </c>
      <c r="F17" s="789">
        <v>23380565000</v>
      </c>
      <c r="G17" s="777"/>
    </row>
    <row r="18" spans="1:7" ht="31.5">
      <c r="A18" s="784">
        <v>15</v>
      </c>
      <c r="B18" s="781" t="s">
        <v>8</v>
      </c>
      <c r="C18" s="789">
        <v>3060080000</v>
      </c>
      <c r="D18" s="789">
        <v>3060080000</v>
      </c>
      <c r="E18" s="789">
        <v>47259000000</v>
      </c>
      <c r="F18" s="789">
        <v>38842280000</v>
      </c>
      <c r="G18" s="777"/>
    </row>
    <row r="19" spans="1:7" ht="180">
      <c r="A19" s="784">
        <v>16</v>
      </c>
      <c r="B19" s="794" t="s">
        <v>9</v>
      </c>
      <c r="C19" s="791">
        <v>1540280000</v>
      </c>
      <c r="D19" s="791">
        <v>1540280000</v>
      </c>
      <c r="E19" s="791">
        <v>70655000000</v>
      </c>
      <c r="F19" s="791">
        <v>9971548000</v>
      </c>
      <c r="G19" s="793" t="s">
        <v>2226</v>
      </c>
    </row>
    <row r="20" spans="1:7" ht="15.75">
      <c r="A20" s="784">
        <v>17</v>
      </c>
      <c r="B20" s="782" t="s">
        <v>10</v>
      </c>
      <c r="C20" s="789">
        <v>2828550000</v>
      </c>
      <c r="D20" s="789">
        <v>2828550000</v>
      </c>
      <c r="E20" s="789">
        <v>73280000000</v>
      </c>
      <c r="F20" s="789">
        <v>51071764000</v>
      </c>
      <c r="G20" s="777"/>
    </row>
    <row r="21" spans="1:7" ht="31.5">
      <c r="A21" s="784">
        <v>18</v>
      </c>
      <c r="B21" s="782" t="s">
        <v>11</v>
      </c>
      <c r="C21" s="789">
        <v>3060080000</v>
      </c>
      <c r="D21" s="789">
        <v>1864363000</v>
      </c>
      <c r="E21" s="789">
        <v>27871000000</v>
      </c>
      <c r="F21" s="789">
        <v>12660197000</v>
      </c>
      <c r="G21" s="777"/>
    </row>
    <row r="22" spans="1:7" ht="31.5">
      <c r="A22" s="784">
        <v>19</v>
      </c>
      <c r="B22" s="782" t="s">
        <v>12</v>
      </c>
      <c r="C22" s="789">
        <v>2659000000</v>
      </c>
      <c r="D22" s="789">
        <v>1094836000</v>
      </c>
      <c r="E22" s="789">
        <v>35488150000</v>
      </c>
      <c r="F22" s="789"/>
      <c r="G22" s="777"/>
    </row>
    <row r="23" spans="1:7" ht="31.5">
      <c r="A23" s="784">
        <v>20</v>
      </c>
      <c r="B23" s="782" t="s">
        <v>13</v>
      </c>
      <c r="C23" s="789">
        <v>0</v>
      </c>
      <c r="D23" s="789"/>
      <c r="E23" s="789">
        <v>61175000000</v>
      </c>
      <c r="F23" s="789"/>
      <c r="G23" s="777"/>
    </row>
    <row r="24" spans="1:7" ht="31.5">
      <c r="A24" s="784">
        <v>21</v>
      </c>
      <c r="B24" s="782" t="s">
        <v>14</v>
      </c>
      <c r="C24" s="789">
        <v>1165008000</v>
      </c>
      <c r="D24" s="789">
        <v>1165008000</v>
      </c>
      <c r="E24" s="789">
        <v>109025000000</v>
      </c>
      <c r="F24" s="789">
        <v>31472303000</v>
      </c>
      <c r="G24" s="777"/>
    </row>
  </sheetData>
  <sheetProtection/>
  <mergeCells count="2">
    <mergeCell ref="C2:D2"/>
    <mergeCell ref="E2:F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D28"/>
  <sheetViews>
    <sheetView view="pageBreakPreview" zoomScale="90" zoomScaleSheetLayoutView="90" zoomScalePageLayoutView="0" workbookViewId="0" topLeftCell="A1">
      <selection activeCell="A1" sqref="A1:D27"/>
    </sheetView>
  </sheetViews>
  <sheetFormatPr defaultColWidth="9.140625" defaultRowHeight="15"/>
  <cols>
    <col min="1" max="1" width="9.8515625" style="175" customWidth="1"/>
    <col min="2" max="2" width="23.421875" style="175" customWidth="1"/>
    <col min="3" max="3" width="33.140625" style="175" customWidth="1"/>
    <col min="4" max="4" width="42.7109375" style="176" customWidth="1"/>
    <col min="5" max="16384" width="9.140625" style="14" customWidth="1"/>
  </cols>
  <sheetData>
    <row r="1" spans="1:4" ht="21" customHeight="1">
      <c r="A1" s="1074" t="s">
        <v>93</v>
      </c>
      <c r="B1" s="1074"/>
      <c r="C1" s="1074"/>
      <c r="D1" s="1074"/>
    </row>
    <row r="2" spans="1:4" ht="15">
      <c r="A2" s="1073"/>
      <c r="B2" s="1073"/>
      <c r="C2" s="1073"/>
      <c r="D2" s="1073"/>
    </row>
    <row r="3" spans="1:4" ht="15">
      <c r="A3" s="1075"/>
      <c r="B3" s="1075"/>
      <c r="C3" s="1075"/>
      <c r="D3" s="1075"/>
    </row>
    <row r="4" spans="1:4" s="16" customFormat="1" ht="15">
      <c r="A4" s="168" t="s">
        <v>1</v>
      </c>
      <c r="B4" s="168" t="s">
        <v>94</v>
      </c>
      <c r="C4" s="169" t="s">
        <v>44</v>
      </c>
      <c r="D4" s="168" t="s">
        <v>45</v>
      </c>
    </row>
    <row r="5" spans="1:4" ht="15">
      <c r="A5" s="163">
        <v>1</v>
      </c>
      <c r="B5" s="75" t="s">
        <v>15</v>
      </c>
      <c r="C5" s="170">
        <v>1</v>
      </c>
      <c r="D5" s="156">
        <v>1</v>
      </c>
    </row>
    <row r="6" spans="1:4" ht="15">
      <c r="A6" s="163">
        <v>2</v>
      </c>
      <c r="B6" s="75" t="s">
        <v>7</v>
      </c>
      <c r="C6" s="170">
        <v>1</v>
      </c>
      <c r="D6" s="156">
        <v>1</v>
      </c>
    </row>
    <row r="7" spans="1:4" ht="18.75" customHeight="1">
      <c r="A7" s="163">
        <v>3</v>
      </c>
      <c r="B7" s="75" t="s">
        <v>16</v>
      </c>
      <c r="C7" s="170">
        <v>1</v>
      </c>
      <c r="D7" s="156">
        <v>1</v>
      </c>
    </row>
    <row r="8" spans="1:4" ht="15">
      <c r="A8" s="163">
        <v>4</v>
      </c>
      <c r="B8" s="75" t="s">
        <v>17</v>
      </c>
      <c r="C8" s="170">
        <v>1</v>
      </c>
      <c r="D8" s="156">
        <v>1</v>
      </c>
    </row>
    <row r="9" spans="1:4" ht="16.5" customHeight="1">
      <c r="A9" s="163">
        <v>5</v>
      </c>
      <c r="B9" s="75" t="s">
        <v>18</v>
      </c>
      <c r="C9" s="170">
        <v>1</v>
      </c>
      <c r="D9" s="156">
        <v>1</v>
      </c>
    </row>
    <row r="10" spans="1:4" ht="17.25" customHeight="1">
      <c r="A10" s="163">
        <v>6</v>
      </c>
      <c r="B10" s="75" t="s">
        <v>19</v>
      </c>
      <c r="C10" s="170">
        <v>1</v>
      </c>
      <c r="D10" s="156">
        <v>1</v>
      </c>
    </row>
    <row r="11" spans="1:4" s="16" customFormat="1" ht="15">
      <c r="A11" s="163">
        <v>7</v>
      </c>
      <c r="B11" s="75" t="s">
        <v>20</v>
      </c>
      <c r="C11" s="170">
        <v>1</v>
      </c>
      <c r="D11" s="156">
        <v>1</v>
      </c>
    </row>
    <row r="12" spans="1:4" ht="15">
      <c r="A12" s="163">
        <v>8</v>
      </c>
      <c r="B12" s="75" t="s">
        <v>21</v>
      </c>
      <c r="C12" s="170">
        <v>1</v>
      </c>
      <c r="D12" s="156">
        <v>1</v>
      </c>
    </row>
    <row r="13" spans="1:4" ht="15">
      <c r="A13" s="163">
        <v>9</v>
      </c>
      <c r="B13" s="75" t="s">
        <v>22</v>
      </c>
      <c r="C13" s="170">
        <v>1</v>
      </c>
      <c r="D13" s="156">
        <v>1</v>
      </c>
    </row>
    <row r="14" spans="1:4" ht="15">
      <c r="A14" s="163">
        <v>10</v>
      </c>
      <c r="B14" s="75" t="s">
        <v>23</v>
      </c>
      <c r="C14" s="170">
        <v>1</v>
      </c>
      <c r="D14" s="156">
        <v>1</v>
      </c>
    </row>
    <row r="15" spans="1:4" ht="15">
      <c r="A15" s="163">
        <v>11</v>
      </c>
      <c r="B15" s="75" t="s">
        <v>24</v>
      </c>
      <c r="C15" s="170">
        <v>1</v>
      </c>
      <c r="D15" s="156">
        <v>1</v>
      </c>
    </row>
    <row r="16" spans="1:4" s="16" customFormat="1" ht="15">
      <c r="A16" s="163">
        <v>12</v>
      </c>
      <c r="B16" s="75" t="s">
        <v>25</v>
      </c>
      <c r="C16" s="170">
        <v>1</v>
      </c>
      <c r="D16" s="156">
        <v>1</v>
      </c>
    </row>
    <row r="17" spans="1:4" ht="15">
      <c r="A17" s="163">
        <v>13</v>
      </c>
      <c r="B17" s="75" t="s">
        <v>26</v>
      </c>
      <c r="C17" s="170">
        <v>1</v>
      </c>
      <c r="D17" s="156">
        <v>1</v>
      </c>
    </row>
    <row r="18" spans="1:4" ht="15">
      <c r="A18" s="163">
        <v>14</v>
      </c>
      <c r="B18" s="75" t="s">
        <v>27</v>
      </c>
      <c r="C18" s="170">
        <v>1</v>
      </c>
      <c r="D18" s="156">
        <v>1</v>
      </c>
    </row>
    <row r="19" spans="1:4" ht="15">
      <c r="A19" s="163">
        <v>15</v>
      </c>
      <c r="B19" s="75" t="s">
        <v>8</v>
      </c>
      <c r="C19" s="170">
        <v>1</v>
      </c>
      <c r="D19" s="156">
        <v>1</v>
      </c>
    </row>
    <row r="20" spans="1:4" ht="15">
      <c r="A20" s="163">
        <v>16</v>
      </c>
      <c r="B20" s="171" t="s">
        <v>9</v>
      </c>
      <c r="C20" s="170">
        <v>1</v>
      </c>
      <c r="D20" s="156">
        <v>1</v>
      </c>
    </row>
    <row r="21" spans="1:4" ht="15">
      <c r="A21" s="163">
        <v>17</v>
      </c>
      <c r="B21" s="171" t="s">
        <v>10</v>
      </c>
      <c r="C21" s="170">
        <v>1</v>
      </c>
      <c r="D21" s="156">
        <v>1</v>
      </c>
    </row>
    <row r="22" spans="1:4" ht="15">
      <c r="A22" s="163">
        <v>18</v>
      </c>
      <c r="B22" s="171" t="s">
        <v>11</v>
      </c>
      <c r="C22" s="170">
        <v>1</v>
      </c>
      <c r="D22" s="156">
        <v>1</v>
      </c>
    </row>
    <row r="23" spans="1:4" ht="15">
      <c r="A23" s="163">
        <v>19</v>
      </c>
      <c r="B23" s="171" t="s">
        <v>12</v>
      </c>
      <c r="C23" s="170">
        <v>1</v>
      </c>
      <c r="D23" s="156">
        <v>1</v>
      </c>
    </row>
    <row r="24" spans="1:4" ht="15">
      <c r="A24" s="163">
        <v>20</v>
      </c>
      <c r="B24" s="171" t="s">
        <v>13</v>
      </c>
      <c r="C24" s="170">
        <v>1</v>
      </c>
      <c r="D24" s="156">
        <v>1</v>
      </c>
    </row>
    <row r="25" spans="1:4" ht="15">
      <c r="A25" s="163">
        <v>21</v>
      </c>
      <c r="B25" s="171" t="s">
        <v>14</v>
      </c>
      <c r="C25" s="170">
        <v>1</v>
      </c>
      <c r="D25" s="156">
        <v>1</v>
      </c>
    </row>
    <row r="26" spans="1:4" ht="15">
      <c r="A26" s="172"/>
      <c r="B26" s="173" t="s">
        <v>42</v>
      </c>
      <c r="C26" s="172">
        <f>SUM(C5:C25)</f>
        <v>21</v>
      </c>
      <c r="D26" s="174">
        <f>SUM(D5:D25)</f>
        <v>21</v>
      </c>
    </row>
    <row r="27" spans="1:4" ht="60" customHeight="1">
      <c r="A27" s="1076" t="s">
        <v>196</v>
      </c>
      <c r="B27" s="1076"/>
      <c r="C27" s="1076"/>
      <c r="D27" s="1076"/>
    </row>
    <row r="28" spans="1:2" ht="15">
      <c r="A28" s="166"/>
      <c r="B28" s="166"/>
    </row>
  </sheetData>
  <sheetProtection/>
  <mergeCells count="4">
    <mergeCell ref="A2:D2"/>
    <mergeCell ref="A1:D1"/>
    <mergeCell ref="A3:D3"/>
    <mergeCell ref="A27:D27"/>
  </mergeCells>
  <printOptions horizontalCentered="1"/>
  <pageMargins left="0.42" right="0" top="0.62" bottom="0.66" header="0.3" footer="0.24"/>
  <pageSetup firstPageNumber="15" useFirstPageNumber="1" horizontalDpi="600" verticalDpi="600" orientation="landscape" paperSize="9" scale="86" r:id="rId1"/>
  <headerFooter>
    <oddFooter>&amp;C&amp;P</oddFooter>
  </headerFooter>
</worksheet>
</file>

<file path=xl/worksheets/sheet9.xml><?xml version="1.0" encoding="utf-8"?>
<worksheet xmlns="http://schemas.openxmlformats.org/spreadsheetml/2006/main" xmlns:r="http://schemas.openxmlformats.org/officeDocument/2006/relationships">
  <sheetPr>
    <tabColor rgb="FFFFFF00"/>
  </sheetPr>
  <dimension ref="A1:V75"/>
  <sheetViews>
    <sheetView zoomScalePageLayoutView="0" workbookViewId="0" topLeftCell="A1">
      <selection activeCell="P12" sqref="P12"/>
    </sheetView>
  </sheetViews>
  <sheetFormatPr defaultColWidth="9.140625" defaultRowHeight="15"/>
  <cols>
    <col min="1" max="1" width="3.7109375" style="7" customWidth="1"/>
    <col min="2" max="2" width="11.421875" style="7" customWidth="1"/>
    <col min="3" max="3" width="9.00390625" style="7" customWidth="1"/>
    <col min="4" max="4" width="9.28125" style="7" customWidth="1"/>
    <col min="5" max="5" width="8.7109375" style="7" customWidth="1"/>
    <col min="6" max="7" width="8.57421875" style="7" customWidth="1"/>
    <col min="8" max="8" width="6.28125" style="7" customWidth="1"/>
    <col min="9" max="9" width="6.57421875" style="114" customWidth="1"/>
    <col min="10" max="10" width="5.421875" style="7" customWidth="1"/>
    <col min="11" max="11" width="7.7109375" style="7" customWidth="1"/>
    <col min="12" max="12" width="5.57421875" style="7" customWidth="1"/>
    <col min="13" max="13" width="5.7109375" style="7" customWidth="1"/>
    <col min="14" max="14" width="7.00390625" style="115" customWidth="1"/>
    <col min="15" max="15" width="7.8515625" style="7" customWidth="1"/>
    <col min="16" max="16" width="7.57421875" style="7" customWidth="1"/>
    <col min="17" max="17" width="6.28125" style="7" customWidth="1"/>
    <col min="18" max="18" width="6.140625" style="7" customWidth="1"/>
    <col min="19" max="19" width="6.7109375" style="7" customWidth="1"/>
    <col min="20" max="20" width="5.28125" style="7" customWidth="1"/>
    <col min="21" max="16384" width="9.140625" style="7" customWidth="1"/>
  </cols>
  <sheetData>
    <row r="1" spans="6:13" ht="15">
      <c r="F1" s="117"/>
      <c r="G1" s="117" t="s">
        <v>890</v>
      </c>
      <c r="H1" s="117"/>
      <c r="I1" s="301"/>
      <c r="J1" s="117"/>
      <c r="K1" s="117"/>
      <c r="L1" s="117"/>
      <c r="M1" s="117"/>
    </row>
    <row r="2" spans="1:20" s="157" customFormat="1" ht="105">
      <c r="A2" s="302" t="s">
        <v>591</v>
      </c>
      <c r="B2" s="302" t="s">
        <v>47</v>
      </c>
      <c r="C2" s="1077" t="s">
        <v>561</v>
      </c>
      <c r="D2" s="1077"/>
      <c r="E2" s="1077"/>
      <c r="F2" s="1077"/>
      <c r="G2" s="1077"/>
      <c r="H2" s="303" t="s">
        <v>562</v>
      </c>
      <c r="I2" s="304" t="s">
        <v>589</v>
      </c>
      <c r="J2" s="303" t="s">
        <v>563</v>
      </c>
      <c r="K2" s="303" t="s">
        <v>564</v>
      </c>
      <c r="L2" s="303" t="s">
        <v>565</v>
      </c>
      <c r="M2" s="303" t="s">
        <v>590</v>
      </c>
      <c r="N2" s="305" t="s">
        <v>754</v>
      </c>
      <c r="O2" s="1077" t="s">
        <v>566</v>
      </c>
      <c r="P2" s="1077"/>
      <c r="Q2" s="303" t="s">
        <v>567</v>
      </c>
      <c r="R2" s="303" t="s">
        <v>600</v>
      </c>
      <c r="S2" s="303" t="s">
        <v>568</v>
      </c>
      <c r="T2" s="303" t="s">
        <v>569</v>
      </c>
    </row>
    <row r="3" spans="1:20" s="158" customFormat="1" ht="45">
      <c r="A3" s="306"/>
      <c r="B3" s="306"/>
      <c r="C3" s="306" t="s">
        <v>62</v>
      </c>
      <c r="D3" s="306" t="s">
        <v>570</v>
      </c>
      <c r="E3" s="306" t="s">
        <v>586</v>
      </c>
      <c r="F3" s="292" t="s">
        <v>587</v>
      </c>
      <c r="G3" s="306" t="s">
        <v>588</v>
      </c>
      <c r="H3" s="306"/>
      <c r="I3" s="307"/>
      <c r="J3" s="306"/>
      <c r="K3" s="306"/>
      <c r="L3" s="306"/>
      <c r="M3" s="306"/>
      <c r="N3" s="306"/>
      <c r="O3" s="306" t="s">
        <v>62</v>
      </c>
      <c r="P3" s="306" t="s">
        <v>720</v>
      </c>
      <c r="Q3" s="306"/>
      <c r="R3" s="306"/>
      <c r="S3" s="306"/>
      <c r="T3" s="306"/>
    </row>
    <row r="4" spans="1:20" s="115" customFormat="1" ht="19.5" customHeight="1">
      <c r="A4" s="771">
        <v>1</v>
      </c>
      <c r="B4" s="771" t="s">
        <v>28</v>
      </c>
      <c r="C4" s="771">
        <v>20204</v>
      </c>
      <c r="D4" s="771">
        <f>C4*0.5</f>
        <v>10102</v>
      </c>
      <c r="E4" s="771">
        <v>4700</v>
      </c>
      <c r="F4" s="771">
        <f>23.7*E4/100</f>
        <v>1113.9</v>
      </c>
      <c r="G4" s="772">
        <f>0.98*E4</f>
        <v>4606</v>
      </c>
      <c r="H4" s="771">
        <v>6</v>
      </c>
      <c r="I4" s="771">
        <v>0</v>
      </c>
      <c r="J4" s="771">
        <v>1</v>
      </c>
      <c r="K4" s="771">
        <v>20</v>
      </c>
      <c r="L4" s="771">
        <v>13</v>
      </c>
      <c r="M4" s="771">
        <v>0</v>
      </c>
      <c r="N4" s="771"/>
      <c r="O4" s="771">
        <v>0</v>
      </c>
      <c r="P4" s="771">
        <v>0</v>
      </c>
      <c r="Q4" s="771">
        <v>28</v>
      </c>
      <c r="R4" s="771">
        <v>2</v>
      </c>
      <c r="S4" s="771">
        <v>0</v>
      </c>
      <c r="T4" s="771">
        <v>1</v>
      </c>
    </row>
    <row r="5" spans="1:20" s="115" customFormat="1" ht="19.5" customHeight="1">
      <c r="A5" s="771">
        <v>2</v>
      </c>
      <c r="B5" s="771" t="s">
        <v>29</v>
      </c>
      <c r="C5" s="771">
        <f>22030+22583</f>
        <v>44613</v>
      </c>
      <c r="D5" s="772">
        <f>C5*0.42</f>
        <v>18737.46</v>
      </c>
      <c r="E5" s="772">
        <v>6843</v>
      </c>
      <c r="F5" s="772"/>
      <c r="G5" s="771">
        <v>6158</v>
      </c>
      <c r="H5" s="771">
        <v>10</v>
      </c>
      <c r="I5" s="771" t="s">
        <v>4</v>
      </c>
      <c r="J5" s="771">
        <v>1</v>
      </c>
      <c r="K5" s="771">
        <v>28</v>
      </c>
      <c r="L5" s="771">
        <v>8</v>
      </c>
      <c r="M5" s="771">
        <v>0</v>
      </c>
      <c r="N5" s="771"/>
      <c r="O5" s="771">
        <v>3562</v>
      </c>
      <c r="P5" s="771">
        <v>8</v>
      </c>
      <c r="Q5" s="771">
        <v>38</v>
      </c>
      <c r="R5" s="771">
        <v>2</v>
      </c>
      <c r="S5" s="771">
        <v>0</v>
      </c>
      <c r="T5" s="771">
        <v>1</v>
      </c>
    </row>
    <row r="6" spans="1:20" s="115" customFormat="1" ht="19.5" customHeight="1">
      <c r="A6" s="771">
        <v>3</v>
      </c>
      <c r="B6" s="771" t="s">
        <v>30</v>
      </c>
      <c r="C6" s="771">
        <v>14786</v>
      </c>
      <c r="D6" s="772">
        <f>47.25/100*14786</f>
        <v>6986.384999999999</v>
      </c>
      <c r="E6" s="771">
        <v>3625</v>
      </c>
      <c r="F6" s="773">
        <f>0.259*E6</f>
        <v>938.875</v>
      </c>
      <c r="G6" s="771">
        <v>3617</v>
      </c>
      <c r="H6" s="771">
        <v>5</v>
      </c>
      <c r="I6" s="771"/>
      <c r="J6" s="771">
        <v>1</v>
      </c>
      <c r="K6" s="771">
        <v>22</v>
      </c>
      <c r="L6" s="771">
        <v>13</v>
      </c>
      <c r="M6" s="771">
        <v>0</v>
      </c>
      <c r="N6" s="771"/>
      <c r="O6" s="771">
        <v>1137</v>
      </c>
      <c r="P6" s="772">
        <f>0.3*O6</f>
        <v>341.09999999999997</v>
      </c>
      <c r="Q6" s="771">
        <v>10</v>
      </c>
      <c r="R6" s="771">
        <v>2</v>
      </c>
      <c r="S6" s="771">
        <v>0</v>
      </c>
      <c r="T6" s="771">
        <v>1</v>
      </c>
    </row>
    <row r="7" spans="1:20" s="115" customFormat="1" ht="19.5" customHeight="1">
      <c r="A7" s="771">
        <v>4</v>
      </c>
      <c r="B7" s="771" t="s">
        <v>571</v>
      </c>
      <c r="C7" s="771">
        <v>32181</v>
      </c>
      <c r="D7" s="772">
        <f>0.48*32181</f>
        <v>15446.88</v>
      </c>
      <c r="E7" s="772">
        <f>12734</f>
        <v>12734</v>
      </c>
      <c r="F7" s="772">
        <f>0.111*12734</f>
        <v>1413.474</v>
      </c>
      <c r="G7" s="772">
        <f>0.922*12734</f>
        <v>11740.748000000001</v>
      </c>
      <c r="H7" s="771">
        <v>13</v>
      </c>
      <c r="I7" s="771"/>
      <c r="J7" s="771">
        <v>1</v>
      </c>
      <c r="K7" s="771">
        <v>19</v>
      </c>
      <c r="L7" s="771">
        <v>15</v>
      </c>
      <c r="M7" s="771">
        <v>0</v>
      </c>
      <c r="N7" s="771">
        <v>10</v>
      </c>
      <c r="O7" s="771"/>
      <c r="P7" s="772">
        <v>13</v>
      </c>
      <c r="Q7" s="771">
        <v>33</v>
      </c>
      <c r="R7" s="771">
        <v>2</v>
      </c>
      <c r="S7" s="771">
        <v>0</v>
      </c>
      <c r="T7" s="771">
        <v>1</v>
      </c>
    </row>
    <row r="8" spans="1:20" s="115" customFormat="1" ht="19.5" customHeight="1">
      <c r="A8" s="771">
        <v>5</v>
      </c>
      <c r="B8" s="771" t="s">
        <v>32</v>
      </c>
      <c r="C8" s="771">
        <v>47986</v>
      </c>
      <c r="D8" s="772">
        <f>47968*0.52</f>
        <v>24943.36</v>
      </c>
      <c r="E8" s="772">
        <v>12220</v>
      </c>
      <c r="F8" s="772">
        <f>0.3*12220</f>
        <v>3666</v>
      </c>
      <c r="G8" s="771">
        <v>6354</v>
      </c>
      <c r="H8" s="771">
        <v>8</v>
      </c>
      <c r="I8" s="771">
        <v>0</v>
      </c>
      <c r="J8" s="771">
        <v>1</v>
      </c>
      <c r="K8" s="771">
        <v>27</v>
      </c>
      <c r="L8" s="771">
        <v>12</v>
      </c>
      <c r="M8" s="771">
        <v>0</v>
      </c>
      <c r="N8" s="771"/>
      <c r="O8" s="771">
        <v>1455</v>
      </c>
      <c r="P8" s="771">
        <v>30</v>
      </c>
      <c r="Q8" s="771">
        <v>54</v>
      </c>
      <c r="R8" s="771">
        <v>2</v>
      </c>
      <c r="S8" s="771">
        <v>0</v>
      </c>
      <c r="T8" s="771">
        <v>1</v>
      </c>
    </row>
    <row r="9" spans="1:20" s="115" customFormat="1" ht="19.5" customHeight="1">
      <c r="A9" s="771">
        <v>6</v>
      </c>
      <c r="B9" s="771" t="s">
        <v>33</v>
      </c>
      <c r="C9" s="771">
        <v>213572</v>
      </c>
      <c r="D9" s="772">
        <f>0.5*C9</f>
        <v>106786</v>
      </c>
      <c r="E9" s="772">
        <f>50253</f>
        <v>50253</v>
      </c>
      <c r="F9" s="772">
        <f>0.148*E9</f>
        <v>7437.4439999999995</v>
      </c>
      <c r="G9" s="772">
        <f>E9*0.09</f>
        <v>4522.7699999999995</v>
      </c>
      <c r="H9" s="771">
        <v>25</v>
      </c>
      <c r="I9" s="771">
        <v>0</v>
      </c>
      <c r="J9" s="771">
        <v>1</v>
      </c>
      <c r="K9" s="771">
        <v>21</v>
      </c>
      <c r="L9" s="771">
        <v>31</v>
      </c>
      <c r="M9" s="771">
        <v>0</v>
      </c>
      <c r="N9" s="771" t="s">
        <v>257</v>
      </c>
      <c r="O9" s="771">
        <v>3656</v>
      </c>
      <c r="P9" s="772">
        <f>O9*0.207</f>
        <v>756.7919999999999</v>
      </c>
      <c r="Q9" s="771"/>
      <c r="R9" s="771">
        <v>2</v>
      </c>
      <c r="S9" s="771">
        <v>0</v>
      </c>
      <c r="T9" s="771">
        <v>1</v>
      </c>
    </row>
    <row r="10" spans="1:20" s="770" customFormat="1" ht="19.5" customHeight="1">
      <c r="A10" s="771">
        <v>7</v>
      </c>
      <c r="B10" s="771" t="s">
        <v>41</v>
      </c>
      <c r="C10" s="771">
        <v>210743</v>
      </c>
      <c r="D10" s="771">
        <v>109586</v>
      </c>
      <c r="E10" s="771">
        <v>6510</v>
      </c>
      <c r="F10" s="772">
        <f>0.29*E10</f>
        <v>1887.8999999999999</v>
      </c>
      <c r="G10" s="771">
        <f>0.9*E10</f>
        <v>5859</v>
      </c>
      <c r="H10" s="771">
        <v>29</v>
      </c>
      <c r="I10" s="771">
        <v>0</v>
      </c>
      <c r="J10" s="771">
        <v>1</v>
      </c>
      <c r="K10" s="771">
        <v>78</v>
      </c>
      <c r="L10" s="771">
        <v>29</v>
      </c>
      <c r="M10" s="771">
        <v>0</v>
      </c>
      <c r="N10" s="771">
        <v>30</v>
      </c>
      <c r="O10" s="771">
        <v>2856</v>
      </c>
      <c r="P10" s="772">
        <f>0.18*O10</f>
        <v>514.0799999999999</v>
      </c>
      <c r="Q10" s="771">
        <v>111</v>
      </c>
      <c r="R10" s="771">
        <v>2</v>
      </c>
      <c r="S10" s="771">
        <v>0</v>
      </c>
      <c r="T10" s="771">
        <v>1</v>
      </c>
    </row>
    <row r="11" spans="1:20" s="115" customFormat="1" ht="19.5" customHeight="1">
      <c r="A11" s="771">
        <v>8</v>
      </c>
      <c r="B11" s="771" t="s">
        <v>35</v>
      </c>
      <c r="C11" s="771">
        <v>76867</v>
      </c>
      <c r="D11" s="771">
        <v>26903</v>
      </c>
      <c r="E11" s="771">
        <v>4832</v>
      </c>
      <c r="F11" s="772">
        <f>E11*0.098</f>
        <v>473.536</v>
      </c>
      <c r="G11" s="772">
        <f>0.95*E11</f>
        <v>4590.4</v>
      </c>
      <c r="H11" s="771">
        <v>14</v>
      </c>
      <c r="I11" s="771" t="s">
        <v>4</v>
      </c>
      <c r="J11" s="771">
        <v>1</v>
      </c>
      <c r="K11" s="771">
        <v>30</v>
      </c>
      <c r="L11" s="771">
        <v>14</v>
      </c>
      <c r="M11" s="771">
        <v>0</v>
      </c>
      <c r="N11" s="771">
        <v>32.3</v>
      </c>
      <c r="O11" s="771">
        <v>973</v>
      </c>
      <c r="P11" s="772">
        <f>0.098*973</f>
        <v>95.354</v>
      </c>
      <c r="Q11" s="771">
        <v>21</v>
      </c>
      <c r="R11" s="771">
        <v>2</v>
      </c>
      <c r="S11" s="771">
        <v>0</v>
      </c>
      <c r="T11" s="771">
        <v>1</v>
      </c>
    </row>
    <row r="12" spans="1:20" s="115" customFormat="1" ht="19.5" customHeight="1">
      <c r="A12" s="771">
        <v>9</v>
      </c>
      <c r="B12" s="771" t="s">
        <v>37</v>
      </c>
      <c r="C12" s="771">
        <v>113202</v>
      </c>
      <c r="D12" s="771">
        <v>54914</v>
      </c>
      <c r="E12" s="771">
        <v>25422</v>
      </c>
      <c r="F12" s="771">
        <v>3848</v>
      </c>
      <c r="G12" s="771">
        <v>18442</v>
      </c>
      <c r="H12" s="771">
        <v>10</v>
      </c>
      <c r="I12" s="771" t="s">
        <v>4</v>
      </c>
      <c r="J12" s="771">
        <v>1</v>
      </c>
      <c r="K12" s="771">
        <v>27</v>
      </c>
      <c r="L12" s="771">
        <v>10</v>
      </c>
      <c r="M12" s="771">
        <v>0</v>
      </c>
      <c r="N12" s="771">
        <v>30</v>
      </c>
      <c r="O12" s="771">
        <v>1456</v>
      </c>
      <c r="P12" s="771">
        <v>195</v>
      </c>
      <c r="Q12" s="771">
        <v>91</v>
      </c>
      <c r="R12" s="771">
        <v>2</v>
      </c>
      <c r="S12" s="771">
        <v>0</v>
      </c>
      <c r="T12" s="771">
        <v>1</v>
      </c>
    </row>
    <row r="13" spans="1:22" s="115" customFormat="1" ht="19.5" customHeight="1">
      <c r="A13" s="771">
        <v>10</v>
      </c>
      <c r="B13" s="771" t="s">
        <v>38</v>
      </c>
      <c r="C13" s="771">
        <v>57496</v>
      </c>
      <c r="D13" s="771">
        <v>35072</v>
      </c>
      <c r="E13" s="771">
        <v>18087</v>
      </c>
      <c r="F13" s="772">
        <f>0.39*E13</f>
        <v>7053.93</v>
      </c>
      <c r="G13" s="771">
        <v>11576</v>
      </c>
      <c r="H13" s="771">
        <v>10</v>
      </c>
      <c r="I13" s="771">
        <v>0</v>
      </c>
      <c r="J13" s="771"/>
      <c r="K13" s="771">
        <v>10</v>
      </c>
      <c r="L13" s="771">
        <v>9</v>
      </c>
      <c r="M13" s="771">
        <v>0</v>
      </c>
      <c r="N13" s="771">
        <v>10</v>
      </c>
      <c r="O13" s="771">
        <v>6683</v>
      </c>
      <c r="P13" s="772">
        <f>0.29*O13</f>
        <v>1938.07</v>
      </c>
      <c r="Q13" s="771">
        <v>50</v>
      </c>
      <c r="R13" s="771">
        <v>2</v>
      </c>
      <c r="S13" s="771">
        <v>0</v>
      </c>
      <c r="T13" s="771">
        <v>1</v>
      </c>
      <c r="V13" s="115">
        <f>20500-8600</f>
        <v>11900</v>
      </c>
    </row>
    <row r="14" spans="1:20" s="115" customFormat="1" ht="19.5" customHeight="1">
      <c r="A14" s="771">
        <v>11</v>
      </c>
      <c r="B14" s="771" t="s">
        <v>39</v>
      </c>
      <c r="C14" s="771">
        <v>41036</v>
      </c>
      <c r="D14" s="772">
        <f>0.48*C14</f>
        <v>19697.28</v>
      </c>
      <c r="E14" s="772">
        <v>8870</v>
      </c>
      <c r="F14" s="772">
        <f>0.18*D14</f>
        <v>3545.5103999999997</v>
      </c>
      <c r="G14" s="772">
        <f>0.54*E14</f>
        <v>4789.8</v>
      </c>
      <c r="H14" s="771">
        <v>4</v>
      </c>
      <c r="I14" s="771" t="s">
        <v>4</v>
      </c>
      <c r="J14" s="771">
        <v>1</v>
      </c>
      <c r="K14" s="771">
        <v>15</v>
      </c>
      <c r="L14" s="771">
        <v>4</v>
      </c>
      <c r="M14" s="771">
        <v>0</v>
      </c>
      <c r="N14" s="771">
        <v>59</v>
      </c>
      <c r="O14" s="771">
        <v>1811</v>
      </c>
      <c r="P14" s="772">
        <f>O14*0.3</f>
        <v>543.3</v>
      </c>
      <c r="Q14" s="771">
        <v>19</v>
      </c>
      <c r="R14" s="771">
        <v>2</v>
      </c>
      <c r="S14" s="771">
        <v>0</v>
      </c>
      <c r="T14" s="771">
        <v>1</v>
      </c>
    </row>
    <row r="15" spans="1:20" s="115" customFormat="1" ht="19.5" customHeight="1">
      <c r="A15" s="771">
        <v>12</v>
      </c>
      <c r="B15" s="771" t="s">
        <v>40</v>
      </c>
      <c r="C15" s="771">
        <v>79090</v>
      </c>
      <c r="D15" s="771">
        <v>17400</v>
      </c>
      <c r="E15" s="771">
        <v>18676</v>
      </c>
      <c r="F15" s="771">
        <f>0.21*E15</f>
        <v>3921.96</v>
      </c>
      <c r="G15" s="771">
        <f>0.36*E15</f>
        <v>6723.36</v>
      </c>
      <c r="H15" s="771">
        <v>14</v>
      </c>
      <c r="I15" s="771" t="s">
        <v>4</v>
      </c>
      <c r="J15" s="771">
        <v>1</v>
      </c>
      <c r="K15" s="771"/>
      <c r="L15" s="771">
        <v>40</v>
      </c>
      <c r="M15" s="771">
        <v>14</v>
      </c>
      <c r="N15" s="771">
        <v>12</v>
      </c>
      <c r="O15" s="771">
        <v>1867</v>
      </c>
      <c r="P15" s="771">
        <v>429</v>
      </c>
      <c r="Q15" s="771">
        <v>27</v>
      </c>
      <c r="R15" s="771">
        <v>2</v>
      </c>
      <c r="S15" s="771">
        <v>0</v>
      </c>
      <c r="T15" s="771">
        <v>1</v>
      </c>
    </row>
    <row r="16" spans="1:20" s="115" customFormat="1" ht="18" customHeight="1">
      <c r="A16" s="771">
        <v>13</v>
      </c>
      <c r="B16" s="771" t="s">
        <v>36</v>
      </c>
      <c r="C16" s="771">
        <v>58668</v>
      </c>
      <c r="D16" s="772">
        <f>0.43*C16</f>
        <v>25227.239999999998</v>
      </c>
      <c r="E16" s="771">
        <v>12804</v>
      </c>
      <c r="F16" s="772">
        <f>0.43*E16</f>
        <v>5505.72</v>
      </c>
      <c r="G16" s="772">
        <f>0.548*E16</f>
        <v>7016.592000000001</v>
      </c>
      <c r="H16" s="771">
        <v>17</v>
      </c>
      <c r="I16" s="771" t="s">
        <v>4</v>
      </c>
      <c r="J16" s="771">
        <v>1</v>
      </c>
      <c r="K16" s="771">
        <v>17</v>
      </c>
      <c r="L16" s="771">
        <v>17</v>
      </c>
      <c r="M16" s="771">
        <v>0</v>
      </c>
      <c r="N16" s="771">
        <v>82</v>
      </c>
      <c r="O16" s="771">
        <v>1440</v>
      </c>
      <c r="P16" s="771">
        <v>99</v>
      </c>
      <c r="Q16" s="771">
        <v>18</v>
      </c>
      <c r="R16" s="771">
        <v>2</v>
      </c>
      <c r="S16" s="771">
        <v>0</v>
      </c>
      <c r="T16" s="771">
        <v>1</v>
      </c>
    </row>
    <row r="17" spans="1:20" s="115" customFormat="1" ht="17.25" customHeight="1">
      <c r="A17" s="771">
        <v>14</v>
      </c>
      <c r="B17" s="771" t="s">
        <v>8</v>
      </c>
      <c r="C17" s="771">
        <v>71996</v>
      </c>
      <c r="D17" s="771">
        <v>20158</v>
      </c>
      <c r="E17" s="771">
        <v>14106</v>
      </c>
      <c r="F17" s="771">
        <v>3075</v>
      </c>
      <c r="G17" s="771">
        <v>8604</v>
      </c>
      <c r="H17" s="771">
        <v>15</v>
      </c>
      <c r="I17" s="771">
        <v>0</v>
      </c>
      <c r="J17" s="771">
        <v>1</v>
      </c>
      <c r="K17" s="771">
        <v>18</v>
      </c>
      <c r="L17" s="771">
        <v>20</v>
      </c>
      <c r="M17" s="771">
        <v>0</v>
      </c>
      <c r="N17" s="771"/>
      <c r="O17" s="771">
        <v>3217</v>
      </c>
      <c r="P17" s="772">
        <f>O17*0.18</f>
        <v>579.06</v>
      </c>
      <c r="Q17" s="771">
        <v>32</v>
      </c>
      <c r="R17" s="771">
        <v>2</v>
      </c>
      <c r="S17" s="771">
        <v>0</v>
      </c>
      <c r="T17" s="771">
        <v>1</v>
      </c>
    </row>
    <row r="18" spans="1:20" s="115" customFormat="1" ht="18" customHeight="1">
      <c r="A18" s="771">
        <v>15</v>
      </c>
      <c r="B18" s="771" t="s">
        <v>9</v>
      </c>
      <c r="C18" s="771">
        <v>31683</v>
      </c>
      <c r="D18" s="772">
        <f>C18*0.27</f>
        <v>8554.41</v>
      </c>
      <c r="E18" s="772">
        <v>7862</v>
      </c>
      <c r="F18" s="772">
        <f>0.34*E18</f>
        <v>2673.0800000000004</v>
      </c>
      <c r="G18" s="772">
        <f>E18*0.38</f>
        <v>2987.56</v>
      </c>
      <c r="H18" s="771">
        <v>7</v>
      </c>
      <c r="I18" s="771">
        <v>0</v>
      </c>
      <c r="J18" s="771">
        <v>1</v>
      </c>
      <c r="K18" s="771">
        <v>32</v>
      </c>
      <c r="L18" s="771">
        <v>21</v>
      </c>
      <c r="M18" s="771">
        <v>0</v>
      </c>
      <c r="N18" s="771">
        <v>5</v>
      </c>
      <c r="O18" s="771">
        <v>2500</v>
      </c>
      <c r="P18" s="772">
        <f>O18*0.27</f>
        <v>675</v>
      </c>
      <c r="Q18" s="771">
        <v>21</v>
      </c>
      <c r="R18" s="771">
        <v>2</v>
      </c>
      <c r="S18" s="771">
        <v>0</v>
      </c>
      <c r="T18" s="771">
        <v>1</v>
      </c>
    </row>
    <row r="19" spans="1:20" s="115" customFormat="1" ht="17.25" customHeight="1">
      <c r="A19" s="771">
        <v>16</v>
      </c>
      <c r="B19" s="771" t="s">
        <v>573</v>
      </c>
      <c r="C19" s="771">
        <v>110733</v>
      </c>
      <c r="D19" s="772">
        <f>0.28*C19</f>
        <v>31005.24</v>
      </c>
      <c r="E19" s="772">
        <v>23834</v>
      </c>
      <c r="F19" s="772">
        <f>0.185*E19</f>
        <v>4409.29</v>
      </c>
      <c r="G19" s="772">
        <f>0.22*E19</f>
        <v>5243.4800000000005</v>
      </c>
      <c r="H19" s="771">
        <v>4</v>
      </c>
      <c r="I19" s="771" t="s">
        <v>4</v>
      </c>
      <c r="J19" s="771">
        <v>1</v>
      </c>
      <c r="K19" s="771">
        <v>49</v>
      </c>
      <c r="L19" s="771">
        <v>16</v>
      </c>
      <c r="M19" s="771">
        <v>0</v>
      </c>
      <c r="N19" s="771">
        <v>49</v>
      </c>
      <c r="O19" s="771">
        <v>12051</v>
      </c>
      <c r="P19" s="771">
        <v>1928</v>
      </c>
      <c r="Q19" s="771">
        <v>79</v>
      </c>
      <c r="R19" s="771">
        <v>2</v>
      </c>
      <c r="S19" s="771">
        <v>0</v>
      </c>
      <c r="T19" s="771">
        <v>1</v>
      </c>
    </row>
    <row r="20" spans="1:20" s="115" customFormat="1" ht="17.25" customHeight="1">
      <c r="A20" s="771">
        <v>17</v>
      </c>
      <c r="B20" s="771" t="s">
        <v>572</v>
      </c>
      <c r="C20" s="771">
        <v>93711</v>
      </c>
      <c r="D20" s="772">
        <f>0.44*C20</f>
        <v>41232.840000000004</v>
      </c>
      <c r="E20" s="771">
        <v>13642</v>
      </c>
      <c r="F20" s="772">
        <f>E20*0.26</f>
        <v>3546.92</v>
      </c>
      <c r="G20" s="772">
        <f>F20*0.32</f>
        <v>1135.0144</v>
      </c>
      <c r="H20" s="771">
        <v>6</v>
      </c>
      <c r="I20" s="771">
        <v>0</v>
      </c>
      <c r="J20" s="771">
        <v>1</v>
      </c>
      <c r="K20" s="771">
        <v>44</v>
      </c>
      <c r="L20" s="771">
        <v>6</v>
      </c>
      <c r="M20" s="771">
        <v>1</v>
      </c>
      <c r="N20" s="771">
        <v>20</v>
      </c>
      <c r="O20" s="771">
        <v>2706</v>
      </c>
      <c r="P20" s="772">
        <f>O20*0.34</f>
        <v>920.0400000000001</v>
      </c>
      <c r="Q20" s="771">
        <v>30</v>
      </c>
      <c r="R20" s="771">
        <v>2</v>
      </c>
      <c r="S20" s="771">
        <v>0</v>
      </c>
      <c r="T20" s="771">
        <v>1</v>
      </c>
    </row>
    <row r="21" spans="1:20" s="115" customFormat="1" ht="16.5" customHeight="1">
      <c r="A21" s="771">
        <v>18</v>
      </c>
      <c r="B21" s="771" t="s">
        <v>575</v>
      </c>
      <c r="C21" s="771">
        <v>30739</v>
      </c>
      <c r="D21" s="772">
        <f>C21*0.51</f>
        <v>15676.89</v>
      </c>
      <c r="E21" s="771">
        <v>8466</v>
      </c>
      <c r="F21" s="772">
        <f>0.2*286+0.15*1214</f>
        <v>239.3</v>
      </c>
      <c r="G21" s="772">
        <f>E21*0.18</f>
        <v>1523.8799999999999</v>
      </c>
      <c r="H21" s="771">
        <v>12</v>
      </c>
      <c r="I21" s="771">
        <v>0</v>
      </c>
      <c r="J21" s="771">
        <v>1</v>
      </c>
      <c r="K21" s="771">
        <v>27</v>
      </c>
      <c r="L21" s="771">
        <v>6</v>
      </c>
      <c r="M21" s="771">
        <v>0</v>
      </c>
      <c r="N21" s="771"/>
      <c r="O21" s="771">
        <v>1455</v>
      </c>
      <c r="P21" s="771">
        <f>0.2*O21</f>
        <v>291</v>
      </c>
      <c r="Q21" s="771">
        <v>0</v>
      </c>
      <c r="R21" s="771">
        <v>2</v>
      </c>
      <c r="S21" s="771">
        <v>0</v>
      </c>
      <c r="T21" s="771">
        <v>1</v>
      </c>
    </row>
    <row r="22" spans="1:20" s="115" customFormat="1" ht="16.5" customHeight="1">
      <c r="A22" s="771">
        <v>19</v>
      </c>
      <c r="B22" s="771" t="s">
        <v>312</v>
      </c>
      <c r="C22" s="771">
        <v>80000</v>
      </c>
      <c r="D22" s="771">
        <f>0.24*C22</f>
        <v>19200</v>
      </c>
      <c r="E22" s="771">
        <v>27291</v>
      </c>
      <c r="F22" s="771">
        <v>7641</v>
      </c>
      <c r="G22" s="771">
        <f>0.1117*40000</f>
        <v>4468</v>
      </c>
      <c r="H22" s="771">
        <v>2</v>
      </c>
      <c r="I22" s="771">
        <v>0</v>
      </c>
      <c r="J22" s="771">
        <v>1</v>
      </c>
      <c r="K22" s="771">
        <v>100</v>
      </c>
      <c r="L22" s="771">
        <v>2</v>
      </c>
      <c r="M22" s="771">
        <v>1</v>
      </c>
      <c r="N22" s="771"/>
      <c r="O22" s="771">
        <v>6150</v>
      </c>
      <c r="P22" s="771">
        <f>0.24*O22</f>
        <v>1476</v>
      </c>
      <c r="Q22" s="771">
        <v>0</v>
      </c>
      <c r="R22" s="771">
        <v>2</v>
      </c>
      <c r="S22" s="771">
        <v>1</v>
      </c>
      <c r="T22" s="771">
        <v>1</v>
      </c>
    </row>
    <row r="23" spans="1:20" s="115" customFormat="1" ht="16.5" customHeight="1">
      <c r="A23" s="771">
        <v>20</v>
      </c>
      <c r="B23" s="771" t="s">
        <v>34</v>
      </c>
      <c r="C23" s="771">
        <v>151476</v>
      </c>
      <c r="D23" s="771">
        <v>68164</v>
      </c>
      <c r="E23" s="771">
        <v>28311</v>
      </c>
      <c r="F23" s="771">
        <v>5662</v>
      </c>
      <c r="G23" s="771">
        <v>14354</v>
      </c>
      <c r="H23" s="771">
        <v>24</v>
      </c>
      <c r="I23" s="771">
        <v>0</v>
      </c>
      <c r="J23" s="771">
        <v>1</v>
      </c>
      <c r="K23" s="771">
        <v>26</v>
      </c>
      <c r="L23" s="771">
        <v>26</v>
      </c>
      <c r="M23" s="771">
        <v>1</v>
      </c>
      <c r="N23" s="771">
        <v>50</v>
      </c>
      <c r="O23" s="771">
        <v>2678</v>
      </c>
      <c r="P23" s="771">
        <v>214</v>
      </c>
      <c r="Q23" s="771">
        <v>0</v>
      </c>
      <c r="R23" s="771">
        <v>2</v>
      </c>
      <c r="S23" s="771">
        <v>1</v>
      </c>
      <c r="T23" s="771">
        <v>1</v>
      </c>
    </row>
    <row r="24" spans="1:20" s="115" customFormat="1" ht="15.75" customHeight="1">
      <c r="A24" s="771">
        <v>21</v>
      </c>
      <c r="B24" s="771" t="s">
        <v>574</v>
      </c>
      <c r="C24" s="771">
        <v>29281</v>
      </c>
      <c r="D24" s="771"/>
      <c r="E24" s="771">
        <f>5419</f>
        <v>5419</v>
      </c>
      <c r="F24" s="771">
        <v>704</v>
      </c>
      <c r="G24" s="771">
        <v>2643</v>
      </c>
      <c r="H24" s="771">
        <v>3</v>
      </c>
      <c r="I24" s="771">
        <v>0</v>
      </c>
      <c r="J24" s="771">
        <v>1</v>
      </c>
      <c r="K24" s="771">
        <v>0</v>
      </c>
      <c r="L24" s="771">
        <v>5</v>
      </c>
      <c r="M24" s="771">
        <v>0</v>
      </c>
      <c r="N24" s="771"/>
      <c r="O24" s="771">
        <v>4890</v>
      </c>
      <c r="P24" s="771">
        <v>1547</v>
      </c>
      <c r="Q24" s="771">
        <v>0</v>
      </c>
      <c r="R24" s="771">
        <v>2</v>
      </c>
      <c r="S24" s="771">
        <v>0</v>
      </c>
      <c r="T24" s="771">
        <v>1</v>
      </c>
    </row>
    <row r="25" spans="1:20" s="115" customFormat="1" ht="15.75" customHeight="1">
      <c r="A25" s="308"/>
      <c r="B25" s="309" t="s">
        <v>62</v>
      </c>
      <c r="C25" s="309">
        <f>SUM(C9:C37)</f>
        <v>2038866</v>
      </c>
      <c r="D25" s="309">
        <f>SUM(D4:D24)</f>
        <v>675792.985</v>
      </c>
      <c r="E25" s="309">
        <f aca="true" t="shared" si="0" ref="E25:T25">SUM(E4:E24)</f>
        <v>314507</v>
      </c>
      <c r="F25" s="309">
        <f t="shared" si="0"/>
        <v>68756.8394</v>
      </c>
      <c r="G25" s="309">
        <f t="shared" si="0"/>
        <v>136954.6044</v>
      </c>
      <c r="H25" s="309">
        <f t="shared" si="0"/>
        <v>238</v>
      </c>
      <c r="I25" s="309">
        <f t="shared" si="0"/>
        <v>0</v>
      </c>
      <c r="J25" s="309">
        <f t="shared" si="0"/>
        <v>20</v>
      </c>
      <c r="K25" s="309">
        <f t="shared" si="0"/>
        <v>610</v>
      </c>
      <c r="L25" s="309">
        <f t="shared" si="0"/>
        <v>317</v>
      </c>
      <c r="M25" s="309">
        <f t="shared" si="0"/>
        <v>17</v>
      </c>
      <c r="N25" s="309">
        <f t="shared" si="0"/>
        <v>389.3</v>
      </c>
      <c r="O25" s="309">
        <f t="shared" si="0"/>
        <v>62543</v>
      </c>
      <c r="P25" s="309">
        <f t="shared" si="0"/>
        <v>12592.796</v>
      </c>
      <c r="Q25" s="309">
        <f t="shared" si="0"/>
        <v>662</v>
      </c>
      <c r="R25" s="309">
        <f t="shared" si="0"/>
        <v>42</v>
      </c>
      <c r="S25" s="309">
        <f t="shared" si="0"/>
        <v>2</v>
      </c>
      <c r="T25" s="309">
        <f t="shared" si="0"/>
        <v>21</v>
      </c>
    </row>
    <row r="26" spans="1:20" s="114" customFormat="1" ht="14.25">
      <c r="A26" s="181"/>
      <c r="B26" s="181"/>
      <c r="C26" s="181"/>
      <c r="D26" s="181"/>
      <c r="E26" s="181"/>
      <c r="F26" s="181"/>
      <c r="G26" s="181"/>
      <c r="H26" s="181"/>
      <c r="I26" s="181"/>
      <c r="J26" s="181"/>
      <c r="K26" s="181"/>
      <c r="L26" s="181"/>
      <c r="M26" s="181"/>
      <c r="N26" s="181"/>
      <c r="O26" s="181"/>
      <c r="P26" s="181"/>
      <c r="Q26" s="181"/>
      <c r="R26" s="181"/>
      <c r="S26" s="181"/>
      <c r="T26" s="181"/>
    </row>
    <row r="27" spans="1:20" s="114" customFormat="1" ht="15">
      <c r="A27" s="177"/>
      <c r="B27" s="116"/>
      <c r="C27" s="116"/>
      <c r="D27" s="116"/>
      <c r="E27" s="116"/>
      <c r="F27" s="116"/>
      <c r="G27" s="116"/>
      <c r="H27" s="116"/>
      <c r="I27" s="116"/>
      <c r="J27" s="116"/>
      <c r="K27" s="116"/>
      <c r="L27" s="116"/>
      <c r="M27" s="116"/>
      <c r="N27" s="116"/>
      <c r="O27" s="116"/>
      <c r="P27" s="116"/>
      <c r="Q27" s="116"/>
      <c r="R27" s="116"/>
      <c r="S27" s="116"/>
      <c r="T27" s="116"/>
    </row>
    <row r="28" spans="1:20" s="114" customFormat="1" ht="15">
      <c r="A28" s="177"/>
      <c r="B28" s="116"/>
      <c r="C28" s="116"/>
      <c r="D28" s="116"/>
      <c r="E28" s="116"/>
      <c r="F28" s="116"/>
      <c r="G28" s="116"/>
      <c r="H28" s="116"/>
      <c r="I28" s="116"/>
      <c r="J28" s="116"/>
      <c r="K28" s="116"/>
      <c r="L28" s="116"/>
      <c r="M28" s="116"/>
      <c r="N28" s="116"/>
      <c r="O28" s="116"/>
      <c r="P28" s="116"/>
      <c r="Q28" s="116"/>
      <c r="R28" s="116"/>
      <c r="S28" s="116"/>
      <c r="T28" s="116"/>
    </row>
    <row r="29" spans="1:20" s="114" customFormat="1" ht="15">
      <c r="A29" s="177"/>
      <c r="B29" s="116"/>
      <c r="C29" s="116"/>
      <c r="D29" s="116"/>
      <c r="E29" s="116"/>
      <c r="F29" s="116"/>
      <c r="G29" s="116"/>
      <c r="H29" s="116"/>
      <c r="I29" s="116"/>
      <c r="J29" s="116"/>
      <c r="K29" s="116"/>
      <c r="L29" s="116"/>
      <c r="M29" s="116"/>
      <c r="N29" s="116"/>
      <c r="O29" s="116"/>
      <c r="P29" s="116"/>
      <c r="Q29" s="116"/>
      <c r="R29" s="116"/>
      <c r="S29" s="116"/>
      <c r="T29" s="116"/>
    </row>
    <row r="30" spans="1:20" s="114" customFormat="1" ht="15">
      <c r="A30" s="177"/>
      <c r="B30" s="116"/>
      <c r="C30" s="116"/>
      <c r="D30" s="116"/>
      <c r="E30" s="116"/>
      <c r="F30" s="116"/>
      <c r="G30" s="116"/>
      <c r="H30" s="116"/>
      <c r="I30" s="116"/>
      <c r="J30" s="116"/>
      <c r="K30" s="116"/>
      <c r="L30" s="116"/>
      <c r="M30" s="116"/>
      <c r="N30" s="116"/>
      <c r="O30" s="116"/>
      <c r="P30" s="116"/>
      <c r="Q30" s="116"/>
      <c r="R30" s="116"/>
      <c r="S30" s="116"/>
      <c r="T30" s="116"/>
    </row>
    <row r="31" spans="1:20" s="114" customFormat="1" ht="15">
      <c r="A31" s="177"/>
      <c r="B31" s="116"/>
      <c r="C31" s="116"/>
      <c r="D31" s="116"/>
      <c r="E31" s="116"/>
      <c r="F31" s="116"/>
      <c r="G31" s="116"/>
      <c r="H31" s="116"/>
      <c r="I31" s="116"/>
      <c r="J31" s="116"/>
      <c r="K31" s="116"/>
      <c r="L31" s="116"/>
      <c r="M31" s="116"/>
      <c r="N31" s="116"/>
      <c r="O31" s="116"/>
      <c r="P31" s="116"/>
      <c r="Q31" s="116"/>
      <c r="R31" s="116"/>
      <c r="S31" s="116"/>
      <c r="T31" s="116"/>
    </row>
    <row r="32" spans="1:20" s="114" customFormat="1" ht="15">
      <c r="A32" s="177"/>
      <c r="B32" s="116"/>
      <c r="C32" s="116"/>
      <c r="D32" s="116"/>
      <c r="E32" s="116"/>
      <c r="F32" s="116"/>
      <c r="G32" s="116"/>
      <c r="H32" s="116"/>
      <c r="I32" s="116"/>
      <c r="J32" s="116"/>
      <c r="K32" s="116"/>
      <c r="L32" s="116"/>
      <c r="M32" s="116"/>
      <c r="N32" s="116"/>
      <c r="O32" s="116"/>
      <c r="P32" s="116"/>
      <c r="Q32" s="116"/>
      <c r="R32" s="116"/>
      <c r="S32" s="116"/>
      <c r="T32" s="116"/>
    </row>
    <row r="33" spans="1:20" ht="15">
      <c r="A33" s="178"/>
      <c r="B33" s="178"/>
      <c r="C33" s="178"/>
      <c r="D33" s="178"/>
      <c r="E33" s="178"/>
      <c r="F33" s="178"/>
      <c r="G33" s="178"/>
      <c r="H33" s="178"/>
      <c r="I33" s="177"/>
      <c r="J33" s="178"/>
      <c r="K33" s="178"/>
      <c r="L33" s="178"/>
      <c r="M33" s="178"/>
      <c r="N33" s="177"/>
      <c r="O33" s="178"/>
      <c r="P33" s="178"/>
      <c r="Q33" s="178"/>
      <c r="R33" s="178"/>
      <c r="S33" s="178"/>
      <c r="T33" s="178"/>
    </row>
    <row r="34" spans="1:20" ht="15">
      <c r="A34" s="178"/>
      <c r="B34" s="178"/>
      <c r="C34" s="178"/>
      <c r="D34" s="178"/>
      <c r="E34" s="178"/>
      <c r="F34" s="178"/>
      <c r="G34" s="178"/>
      <c r="H34" s="178"/>
      <c r="I34" s="177"/>
      <c r="J34" s="178"/>
      <c r="K34" s="178"/>
      <c r="L34" s="178"/>
      <c r="M34" s="178"/>
      <c r="N34" s="177"/>
      <c r="O34" s="178"/>
      <c r="P34" s="178"/>
      <c r="Q34" s="178"/>
      <c r="R34" s="178"/>
      <c r="S34" s="178"/>
      <c r="T34" s="178"/>
    </row>
    <row r="35" spans="1:20" ht="15">
      <c r="A35" s="178"/>
      <c r="B35" s="178"/>
      <c r="C35" s="178"/>
      <c r="D35" s="178"/>
      <c r="E35" s="178"/>
      <c r="F35" s="178"/>
      <c r="G35" s="178"/>
      <c r="H35" s="178"/>
      <c r="I35" s="177"/>
      <c r="J35" s="178"/>
      <c r="K35" s="178"/>
      <c r="L35" s="178"/>
      <c r="M35" s="178"/>
      <c r="N35" s="177"/>
      <c r="O35" s="178"/>
      <c r="P35" s="178"/>
      <c r="Q35" s="178"/>
      <c r="R35" s="178"/>
      <c r="S35" s="178"/>
      <c r="T35" s="178"/>
    </row>
    <row r="36" spans="1:20" ht="15">
      <c r="A36" s="178"/>
      <c r="B36" s="178"/>
      <c r="C36" s="178"/>
      <c r="D36" s="178"/>
      <c r="E36" s="178"/>
      <c r="F36" s="178"/>
      <c r="G36" s="178"/>
      <c r="H36" s="178"/>
      <c r="I36" s="177"/>
      <c r="J36" s="178"/>
      <c r="K36" s="178"/>
      <c r="L36" s="178"/>
      <c r="M36" s="178"/>
      <c r="N36" s="177"/>
      <c r="O36" s="178"/>
      <c r="P36" s="178"/>
      <c r="Q36" s="178"/>
      <c r="R36" s="178"/>
      <c r="S36" s="178"/>
      <c r="T36" s="178"/>
    </row>
    <row r="37" spans="1:20" ht="15">
      <c r="A37" s="178"/>
      <c r="B37" s="178"/>
      <c r="C37" s="178"/>
      <c r="D37" s="178"/>
      <c r="E37" s="178"/>
      <c r="F37" s="178"/>
      <c r="G37" s="178"/>
      <c r="H37" s="178"/>
      <c r="I37" s="177"/>
      <c r="J37" s="178"/>
      <c r="K37" s="178"/>
      <c r="L37" s="178"/>
      <c r="M37" s="178"/>
      <c r="N37" s="177"/>
      <c r="O37" s="178"/>
      <c r="P37" s="178"/>
      <c r="Q37" s="178"/>
      <c r="R37" s="178"/>
      <c r="S37" s="178"/>
      <c r="T37" s="178"/>
    </row>
    <row r="38" spans="1:20" ht="15">
      <c r="A38" s="178"/>
      <c r="B38" s="178"/>
      <c r="C38" s="178"/>
      <c r="D38" s="178"/>
      <c r="E38" s="178"/>
      <c r="F38" s="178"/>
      <c r="G38" s="178"/>
      <c r="H38" s="178"/>
      <c r="I38" s="177"/>
      <c r="J38" s="178"/>
      <c r="K38" s="178"/>
      <c r="L38" s="178"/>
      <c r="M38" s="178"/>
      <c r="N38" s="177"/>
      <c r="O38" s="178"/>
      <c r="P38" s="178"/>
      <c r="Q38" s="178"/>
      <c r="R38" s="178"/>
      <c r="S38" s="178"/>
      <c r="T38" s="178"/>
    </row>
    <row r="39" spans="1:20" ht="15">
      <c r="A39" s="178"/>
      <c r="B39" s="178"/>
      <c r="C39" s="178"/>
      <c r="D39" s="178"/>
      <c r="E39" s="178"/>
      <c r="F39" s="178"/>
      <c r="G39" s="178"/>
      <c r="H39" s="178"/>
      <c r="I39" s="177"/>
      <c r="J39" s="178"/>
      <c r="K39" s="178"/>
      <c r="L39" s="178"/>
      <c r="M39" s="178"/>
      <c r="N39" s="177"/>
      <c r="O39" s="178"/>
      <c r="P39" s="178"/>
      <c r="Q39" s="178"/>
      <c r="R39" s="178"/>
      <c r="S39" s="178"/>
      <c r="T39" s="178"/>
    </row>
    <row r="40" spans="1:20" ht="15">
      <c r="A40" s="178"/>
      <c r="B40" s="178"/>
      <c r="C40" s="178"/>
      <c r="D40" s="178"/>
      <c r="E40" s="178"/>
      <c r="F40" s="178"/>
      <c r="G40" s="178"/>
      <c r="H40" s="178"/>
      <c r="I40" s="177"/>
      <c r="J40" s="178"/>
      <c r="K40" s="178"/>
      <c r="L40" s="178"/>
      <c r="M40" s="178"/>
      <c r="N40" s="177"/>
      <c r="O40" s="178"/>
      <c r="P40" s="178"/>
      <c r="Q40" s="178"/>
      <c r="R40" s="178"/>
      <c r="S40" s="178"/>
      <c r="T40" s="178"/>
    </row>
    <row r="41" spans="1:20" s="117" customFormat="1" ht="15">
      <c r="A41" s="179"/>
      <c r="B41" s="179"/>
      <c r="C41" s="179"/>
      <c r="D41" s="179"/>
      <c r="E41" s="179"/>
      <c r="F41" s="179"/>
      <c r="G41" s="179"/>
      <c r="H41" s="179"/>
      <c r="I41" s="180"/>
      <c r="J41" s="179"/>
      <c r="K41" s="179"/>
      <c r="L41" s="179"/>
      <c r="M41" s="179"/>
      <c r="N41" s="180"/>
      <c r="O41" s="179"/>
      <c r="P41" s="179"/>
      <c r="Q41" s="179"/>
      <c r="R41" s="179"/>
      <c r="S41" s="179"/>
      <c r="T41" s="179"/>
    </row>
    <row r="42" spans="1:20" ht="13.5" customHeight="1">
      <c r="A42" s="178"/>
      <c r="B42" s="178"/>
      <c r="C42" s="178"/>
      <c r="D42" s="178"/>
      <c r="E42" s="178"/>
      <c r="F42" s="178"/>
      <c r="G42" s="178"/>
      <c r="H42" s="178"/>
      <c r="I42" s="116"/>
      <c r="J42" s="178"/>
      <c r="K42" s="178"/>
      <c r="L42" s="178"/>
      <c r="M42" s="178"/>
      <c r="N42" s="177"/>
      <c r="O42" s="178"/>
      <c r="P42" s="178"/>
      <c r="Q42" s="178"/>
      <c r="R42" s="178"/>
      <c r="S42" s="178"/>
      <c r="T42" s="178"/>
    </row>
    <row r="43" spans="1:20" ht="13.5" customHeight="1">
      <c r="A43" s="178"/>
      <c r="B43" s="178"/>
      <c r="C43" s="178"/>
      <c r="D43" s="178"/>
      <c r="E43" s="178"/>
      <c r="F43" s="178"/>
      <c r="G43" s="178"/>
      <c r="H43" s="178"/>
      <c r="I43" s="116"/>
      <c r="J43" s="178"/>
      <c r="K43" s="178"/>
      <c r="L43" s="178"/>
      <c r="M43" s="178"/>
      <c r="N43" s="177"/>
      <c r="O43" s="178"/>
      <c r="P43" s="178"/>
      <c r="Q43" s="178"/>
      <c r="R43" s="178"/>
      <c r="S43" s="178"/>
      <c r="T43" s="178"/>
    </row>
    <row r="44" spans="1:20" ht="15">
      <c r="A44" s="178"/>
      <c r="B44" s="178"/>
      <c r="C44" s="178"/>
      <c r="D44" s="178"/>
      <c r="E44" s="178"/>
      <c r="F44" s="178"/>
      <c r="G44" s="178"/>
      <c r="H44" s="178"/>
      <c r="I44" s="116"/>
      <c r="J44" s="178"/>
      <c r="K44" s="178"/>
      <c r="L44" s="178"/>
      <c r="M44" s="178"/>
      <c r="N44" s="177"/>
      <c r="O44" s="178"/>
      <c r="P44" s="178"/>
      <c r="Q44" s="178"/>
      <c r="R44" s="178"/>
      <c r="S44" s="178"/>
      <c r="T44" s="178"/>
    </row>
    <row r="45" spans="1:20" ht="15">
      <c r="A45" s="178"/>
      <c r="B45" s="178"/>
      <c r="C45" s="178"/>
      <c r="D45" s="178"/>
      <c r="E45" s="178"/>
      <c r="F45" s="178"/>
      <c r="G45" s="178"/>
      <c r="H45" s="178"/>
      <c r="I45" s="116"/>
      <c r="J45" s="178"/>
      <c r="K45" s="178"/>
      <c r="L45" s="178"/>
      <c r="M45" s="178"/>
      <c r="N45" s="177"/>
      <c r="O45" s="178"/>
      <c r="P45" s="178"/>
      <c r="Q45" s="178"/>
      <c r="R45" s="178"/>
      <c r="S45" s="178"/>
      <c r="T45" s="178"/>
    </row>
    <row r="46" spans="1:20" ht="15">
      <c r="A46" s="178"/>
      <c r="B46" s="178"/>
      <c r="C46" s="178"/>
      <c r="D46" s="178"/>
      <c r="E46" s="178"/>
      <c r="F46" s="178"/>
      <c r="G46" s="178"/>
      <c r="H46" s="178"/>
      <c r="I46" s="116"/>
      <c r="J46" s="178"/>
      <c r="K46" s="178"/>
      <c r="L46" s="178"/>
      <c r="M46" s="178"/>
      <c r="N46" s="177"/>
      <c r="O46" s="178"/>
      <c r="P46" s="178"/>
      <c r="Q46" s="178"/>
      <c r="R46" s="178"/>
      <c r="S46" s="178"/>
      <c r="T46" s="178"/>
    </row>
    <row r="47" spans="1:20" ht="15">
      <c r="A47" s="178"/>
      <c r="B47" s="178"/>
      <c r="C47" s="178"/>
      <c r="D47" s="178"/>
      <c r="E47" s="178"/>
      <c r="F47" s="178"/>
      <c r="G47" s="178"/>
      <c r="H47" s="178"/>
      <c r="I47" s="116"/>
      <c r="J47" s="178"/>
      <c r="K47" s="178"/>
      <c r="L47" s="178"/>
      <c r="M47" s="178"/>
      <c r="N47" s="177"/>
      <c r="O47" s="178"/>
      <c r="P47" s="178"/>
      <c r="Q47" s="178"/>
      <c r="R47" s="178"/>
      <c r="S47" s="178"/>
      <c r="T47" s="178"/>
    </row>
    <row r="48" spans="1:20" ht="15">
      <c r="A48" s="178"/>
      <c r="B48" s="178"/>
      <c r="C48" s="178"/>
      <c r="D48" s="178"/>
      <c r="E48" s="178"/>
      <c r="F48" s="178"/>
      <c r="G48" s="178"/>
      <c r="H48" s="178"/>
      <c r="I48" s="116"/>
      <c r="J48" s="178"/>
      <c r="K48" s="178"/>
      <c r="L48" s="178"/>
      <c r="M48" s="178"/>
      <c r="N48" s="177"/>
      <c r="O48" s="178"/>
      <c r="P48" s="178"/>
      <c r="Q48" s="178"/>
      <c r="R48" s="178"/>
      <c r="S48" s="178"/>
      <c r="T48" s="178"/>
    </row>
    <row r="49" spans="1:20" ht="15">
      <c r="A49" s="178"/>
      <c r="B49" s="178"/>
      <c r="C49" s="178"/>
      <c r="D49" s="178"/>
      <c r="E49" s="178"/>
      <c r="F49" s="178"/>
      <c r="G49" s="178"/>
      <c r="H49" s="178"/>
      <c r="I49" s="116"/>
      <c r="J49" s="178"/>
      <c r="K49" s="178"/>
      <c r="L49" s="178"/>
      <c r="M49" s="178"/>
      <c r="N49" s="177"/>
      <c r="O49" s="178"/>
      <c r="P49" s="178"/>
      <c r="Q49" s="178"/>
      <c r="R49" s="178"/>
      <c r="S49" s="178"/>
      <c r="T49" s="178"/>
    </row>
    <row r="50" spans="1:20" ht="15">
      <c r="A50" s="178"/>
      <c r="B50" s="178"/>
      <c r="C50" s="178"/>
      <c r="D50" s="178"/>
      <c r="E50" s="178"/>
      <c r="F50" s="178"/>
      <c r="G50" s="178"/>
      <c r="H50" s="178"/>
      <c r="I50" s="116"/>
      <c r="J50" s="178"/>
      <c r="K50" s="178"/>
      <c r="L50" s="178"/>
      <c r="M50" s="178"/>
      <c r="N50" s="177"/>
      <c r="O50" s="178"/>
      <c r="P50" s="178"/>
      <c r="Q50" s="178"/>
      <c r="R50" s="178"/>
      <c r="S50" s="178"/>
      <c r="T50" s="178"/>
    </row>
    <row r="51" spans="1:20" ht="15">
      <c r="A51" s="178"/>
      <c r="B51" s="178"/>
      <c r="C51" s="178"/>
      <c r="D51" s="178"/>
      <c r="E51" s="178"/>
      <c r="F51" s="178"/>
      <c r="G51" s="178"/>
      <c r="H51" s="178"/>
      <c r="I51" s="116"/>
      <c r="J51" s="178"/>
      <c r="K51" s="178"/>
      <c r="L51" s="178"/>
      <c r="M51" s="178"/>
      <c r="N51" s="177"/>
      <c r="O51" s="178"/>
      <c r="P51" s="178"/>
      <c r="Q51" s="178"/>
      <c r="R51" s="178"/>
      <c r="S51" s="178"/>
      <c r="T51" s="178"/>
    </row>
    <row r="52" spans="1:20" ht="15">
      <c r="A52" s="178"/>
      <c r="B52" s="178"/>
      <c r="C52" s="178"/>
      <c r="D52" s="178"/>
      <c r="E52" s="178"/>
      <c r="F52" s="178"/>
      <c r="G52" s="178"/>
      <c r="H52" s="178"/>
      <c r="I52" s="116"/>
      <c r="J52" s="178"/>
      <c r="K52" s="178"/>
      <c r="L52" s="178"/>
      <c r="M52" s="178"/>
      <c r="N52" s="177"/>
      <c r="O52" s="178"/>
      <c r="P52" s="178"/>
      <c r="Q52" s="178"/>
      <c r="R52" s="178"/>
      <c r="S52" s="178"/>
      <c r="T52" s="178"/>
    </row>
    <row r="53" spans="1:20" ht="15">
      <c r="A53" s="178"/>
      <c r="B53" s="178"/>
      <c r="C53" s="178"/>
      <c r="D53" s="178"/>
      <c r="E53" s="178"/>
      <c r="F53" s="178"/>
      <c r="G53" s="178"/>
      <c r="H53" s="178"/>
      <c r="I53" s="116"/>
      <c r="J53" s="178"/>
      <c r="K53" s="178"/>
      <c r="L53" s="178"/>
      <c r="M53" s="178"/>
      <c r="N53" s="177"/>
      <c r="O53" s="178"/>
      <c r="P53" s="178"/>
      <c r="Q53" s="178"/>
      <c r="R53" s="178"/>
      <c r="S53" s="178"/>
      <c r="T53" s="178"/>
    </row>
    <row r="54" spans="1:20" ht="15">
      <c r="A54" s="178"/>
      <c r="B54" s="178"/>
      <c r="C54" s="178"/>
      <c r="D54" s="178"/>
      <c r="E54" s="178"/>
      <c r="F54" s="178"/>
      <c r="G54" s="178"/>
      <c r="H54" s="178"/>
      <c r="I54" s="116"/>
      <c r="J54" s="178"/>
      <c r="K54" s="178"/>
      <c r="L54" s="178"/>
      <c r="M54" s="178"/>
      <c r="N54" s="177"/>
      <c r="O54" s="178"/>
      <c r="P54" s="178"/>
      <c r="Q54" s="178"/>
      <c r="R54" s="178"/>
      <c r="S54" s="178"/>
      <c r="T54" s="178"/>
    </row>
    <row r="55" spans="1:20" ht="15">
      <c r="A55" s="178"/>
      <c r="B55" s="178"/>
      <c r="C55" s="178"/>
      <c r="D55" s="178"/>
      <c r="E55" s="178"/>
      <c r="F55" s="178"/>
      <c r="G55" s="178"/>
      <c r="H55" s="178"/>
      <c r="I55" s="116"/>
      <c r="J55" s="178"/>
      <c r="K55" s="178"/>
      <c r="L55" s="178"/>
      <c r="M55" s="178"/>
      <c r="N55" s="177"/>
      <c r="O55" s="178"/>
      <c r="P55" s="178"/>
      <c r="Q55" s="178"/>
      <c r="R55" s="178"/>
      <c r="S55" s="178"/>
      <c r="T55" s="178"/>
    </row>
    <row r="56" spans="1:20" ht="15">
      <c r="A56" s="178"/>
      <c r="B56" s="178"/>
      <c r="C56" s="178"/>
      <c r="D56" s="178"/>
      <c r="E56" s="178"/>
      <c r="F56" s="178"/>
      <c r="G56" s="178"/>
      <c r="H56" s="178"/>
      <c r="I56" s="116"/>
      <c r="J56" s="178"/>
      <c r="K56" s="178"/>
      <c r="L56" s="178"/>
      <c r="M56" s="178"/>
      <c r="N56" s="177"/>
      <c r="O56" s="178"/>
      <c r="P56" s="178"/>
      <c r="Q56" s="178"/>
      <c r="R56" s="178"/>
      <c r="S56" s="178"/>
      <c r="T56" s="178"/>
    </row>
    <row r="57" spans="1:20" ht="15">
      <c r="A57" s="178"/>
      <c r="B57" s="178"/>
      <c r="C57" s="178"/>
      <c r="D57" s="178"/>
      <c r="E57" s="178"/>
      <c r="F57" s="178"/>
      <c r="G57" s="178"/>
      <c r="H57" s="178"/>
      <c r="I57" s="116"/>
      <c r="J57" s="178"/>
      <c r="K57" s="178"/>
      <c r="L57" s="178"/>
      <c r="M57" s="178"/>
      <c r="N57" s="177"/>
      <c r="O57" s="178"/>
      <c r="P57" s="178"/>
      <c r="Q57" s="178"/>
      <c r="R57" s="178"/>
      <c r="S57" s="178"/>
      <c r="T57" s="178"/>
    </row>
    <row r="58" spans="1:20" ht="15">
      <c r="A58" s="178"/>
      <c r="B58" s="178"/>
      <c r="C58" s="178"/>
      <c r="D58" s="178"/>
      <c r="E58" s="178"/>
      <c r="F58" s="178"/>
      <c r="G58" s="178"/>
      <c r="H58" s="178"/>
      <c r="I58" s="116"/>
      <c r="J58" s="178"/>
      <c r="K58" s="178"/>
      <c r="L58" s="178"/>
      <c r="M58" s="178"/>
      <c r="N58" s="177"/>
      <c r="O58" s="178"/>
      <c r="P58" s="178"/>
      <c r="Q58" s="178"/>
      <c r="R58" s="178"/>
      <c r="S58" s="178"/>
      <c r="T58" s="178"/>
    </row>
    <row r="59" spans="1:20" ht="15">
      <c r="A59" s="178"/>
      <c r="B59" s="178"/>
      <c r="C59" s="178"/>
      <c r="D59" s="178"/>
      <c r="E59" s="178"/>
      <c r="F59" s="178"/>
      <c r="G59" s="178"/>
      <c r="H59" s="178"/>
      <c r="I59" s="116"/>
      <c r="J59" s="178"/>
      <c r="K59" s="178"/>
      <c r="L59" s="178"/>
      <c r="M59" s="178"/>
      <c r="N59" s="177"/>
      <c r="O59" s="178"/>
      <c r="P59" s="178"/>
      <c r="Q59" s="178"/>
      <c r="R59" s="178"/>
      <c r="S59" s="178"/>
      <c r="T59" s="178"/>
    </row>
    <row r="60" spans="1:20" ht="15">
      <c r="A60" s="178"/>
      <c r="B60" s="178"/>
      <c r="C60" s="178"/>
      <c r="D60" s="178"/>
      <c r="E60" s="178"/>
      <c r="F60" s="178"/>
      <c r="G60" s="178"/>
      <c r="H60" s="178"/>
      <c r="I60" s="116"/>
      <c r="J60" s="178"/>
      <c r="K60" s="178"/>
      <c r="L60" s="178"/>
      <c r="M60" s="178"/>
      <c r="N60" s="177"/>
      <c r="O60" s="178"/>
      <c r="P60" s="178"/>
      <c r="Q60" s="178"/>
      <c r="R60" s="178"/>
      <c r="S60" s="178"/>
      <c r="T60" s="178"/>
    </row>
    <row r="61" spans="1:20" ht="15">
      <c r="A61" s="178"/>
      <c r="B61" s="178"/>
      <c r="C61" s="178"/>
      <c r="D61" s="178"/>
      <c r="E61" s="178"/>
      <c r="F61" s="178"/>
      <c r="G61" s="178"/>
      <c r="H61" s="178"/>
      <c r="I61" s="116"/>
      <c r="J61" s="178"/>
      <c r="K61" s="178"/>
      <c r="L61" s="178"/>
      <c r="M61" s="178"/>
      <c r="N61" s="177"/>
      <c r="O61" s="178"/>
      <c r="P61" s="178"/>
      <c r="Q61" s="178"/>
      <c r="R61" s="178"/>
      <c r="S61" s="178"/>
      <c r="T61" s="178"/>
    </row>
    <row r="62" spans="1:20" ht="15">
      <c r="A62" s="178"/>
      <c r="B62" s="178"/>
      <c r="C62" s="178"/>
      <c r="D62" s="178"/>
      <c r="E62" s="178"/>
      <c r="F62" s="178"/>
      <c r="G62" s="178"/>
      <c r="H62" s="178"/>
      <c r="I62" s="116"/>
      <c r="J62" s="178"/>
      <c r="K62" s="178"/>
      <c r="L62" s="178"/>
      <c r="M62" s="178"/>
      <c r="N62" s="177"/>
      <c r="O62" s="178"/>
      <c r="P62" s="178"/>
      <c r="Q62" s="178"/>
      <c r="R62" s="178"/>
      <c r="S62" s="178"/>
      <c r="T62" s="178"/>
    </row>
    <row r="63" spans="1:20" ht="15">
      <c r="A63" s="178"/>
      <c r="B63" s="178"/>
      <c r="C63" s="178"/>
      <c r="D63" s="178"/>
      <c r="E63" s="178"/>
      <c r="F63" s="178"/>
      <c r="G63" s="178"/>
      <c r="H63" s="178"/>
      <c r="I63" s="116"/>
      <c r="J63" s="178"/>
      <c r="K63" s="178"/>
      <c r="L63" s="178"/>
      <c r="M63" s="178"/>
      <c r="N63" s="177"/>
      <c r="O63" s="178"/>
      <c r="P63" s="178"/>
      <c r="Q63" s="178"/>
      <c r="R63" s="178"/>
      <c r="S63" s="178"/>
      <c r="T63" s="178"/>
    </row>
    <row r="64" spans="1:20" ht="15">
      <c r="A64" s="178"/>
      <c r="B64" s="178"/>
      <c r="C64" s="178"/>
      <c r="D64" s="178"/>
      <c r="E64" s="178"/>
      <c r="F64" s="178"/>
      <c r="G64" s="178"/>
      <c r="H64" s="178"/>
      <c r="I64" s="116"/>
      <c r="J64" s="178"/>
      <c r="K64" s="178"/>
      <c r="L64" s="178"/>
      <c r="M64" s="178"/>
      <c r="N64" s="177"/>
      <c r="O64" s="178"/>
      <c r="P64" s="178"/>
      <c r="Q64" s="178"/>
      <c r="R64" s="178"/>
      <c r="S64" s="178"/>
      <c r="T64" s="178"/>
    </row>
    <row r="65" spans="1:20" ht="15">
      <c r="A65" s="178"/>
      <c r="B65" s="178"/>
      <c r="C65" s="178"/>
      <c r="D65" s="178"/>
      <c r="E65" s="178"/>
      <c r="F65" s="178"/>
      <c r="G65" s="178"/>
      <c r="H65" s="178"/>
      <c r="I65" s="116"/>
      <c r="J65" s="178"/>
      <c r="K65" s="178"/>
      <c r="L65" s="178"/>
      <c r="M65" s="178"/>
      <c r="N65" s="177"/>
      <c r="O65" s="178"/>
      <c r="P65" s="178"/>
      <c r="Q65" s="178"/>
      <c r="R65" s="178"/>
      <c r="S65" s="178"/>
      <c r="T65" s="178"/>
    </row>
    <row r="66" spans="1:20" ht="15">
      <c r="A66" s="178"/>
      <c r="B66" s="178"/>
      <c r="C66" s="178"/>
      <c r="D66" s="178"/>
      <c r="E66" s="178"/>
      <c r="F66" s="178"/>
      <c r="G66" s="178"/>
      <c r="H66" s="178"/>
      <c r="I66" s="116"/>
      <c r="J66" s="178"/>
      <c r="K66" s="178"/>
      <c r="L66" s="178"/>
      <c r="M66" s="178"/>
      <c r="N66" s="177"/>
      <c r="O66" s="178"/>
      <c r="P66" s="178"/>
      <c r="Q66" s="178"/>
      <c r="R66" s="178"/>
      <c r="S66" s="178"/>
      <c r="T66" s="178"/>
    </row>
    <row r="67" spans="1:20" ht="15">
      <c r="A67" s="178"/>
      <c r="B67" s="178"/>
      <c r="C67" s="178"/>
      <c r="D67" s="178"/>
      <c r="E67" s="178"/>
      <c r="F67" s="178"/>
      <c r="G67" s="178"/>
      <c r="H67" s="178"/>
      <c r="I67" s="116"/>
      <c r="J67" s="178"/>
      <c r="K67" s="178"/>
      <c r="L67" s="178"/>
      <c r="M67" s="178"/>
      <c r="N67" s="177"/>
      <c r="O67" s="178"/>
      <c r="P67" s="178"/>
      <c r="Q67" s="178"/>
      <c r="R67" s="178"/>
      <c r="S67" s="178"/>
      <c r="T67" s="178"/>
    </row>
    <row r="68" spans="1:20" ht="15">
      <c r="A68" s="178"/>
      <c r="B68" s="178"/>
      <c r="C68" s="178"/>
      <c r="D68" s="178"/>
      <c r="E68" s="178"/>
      <c r="F68" s="178"/>
      <c r="G68" s="178"/>
      <c r="H68" s="178"/>
      <c r="I68" s="116"/>
      <c r="J68" s="178"/>
      <c r="K68" s="178"/>
      <c r="L68" s="178"/>
      <c r="M68" s="178"/>
      <c r="N68" s="177"/>
      <c r="O68" s="178"/>
      <c r="P68" s="178"/>
      <c r="Q68" s="178"/>
      <c r="R68" s="178"/>
      <c r="S68" s="178"/>
      <c r="T68" s="178"/>
    </row>
    <row r="69" spans="1:20" ht="15">
      <c r="A69" s="178"/>
      <c r="B69" s="178"/>
      <c r="C69" s="178"/>
      <c r="D69" s="178"/>
      <c r="E69" s="178"/>
      <c r="F69" s="178"/>
      <c r="G69" s="178"/>
      <c r="H69" s="178"/>
      <c r="I69" s="116"/>
      <c r="J69" s="178"/>
      <c r="K69" s="178"/>
      <c r="L69" s="178"/>
      <c r="M69" s="178"/>
      <c r="N69" s="177"/>
      <c r="O69" s="178"/>
      <c r="P69" s="178"/>
      <c r="Q69" s="178"/>
      <c r="R69" s="178"/>
      <c r="S69" s="178"/>
      <c r="T69" s="178"/>
    </row>
    <row r="70" spans="1:20" ht="15">
      <c r="A70" s="178"/>
      <c r="B70" s="178"/>
      <c r="C70" s="178"/>
      <c r="D70" s="178"/>
      <c r="E70" s="178"/>
      <c r="F70" s="178"/>
      <c r="G70" s="178"/>
      <c r="H70" s="178"/>
      <c r="I70" s="116"/>
      <c r="J70" s="178"/>
      <c r="K70" s="178"/>
      <c r="L70" s="178"/>
      <c r="M70" s="178"/>
      <c r="N70" s="177"/>
      <c r="O70" s="178"/>
      <c r="P70" s="178"/>
      <c r="Q70" s="178"/>
      <c r="R70" s="178"/>
      <c r="S70" s="178"/>
      <c r="T70" s="178"/>
    </row>
    <row r="71" spans="1:20" ht="15">
      <c r="A71" s="178"/>
      <c r="B71" s="178"/>
      <c r="C71" s="178"/>
      <c r="D71" s="178"/>
      <c r="E71" s="178"/>
      <c r="F71" s="178"/>
      <c r="G71" s="178"/>
      <c r="H71" s="178"/>
      <c r="I71" s="116"/>
      <c r="J71" s="178"/>
      <c r="K71" s="178"/>
      <c r="L71" s="178"/>
      <c r="M71" s="178"/>
      <c r="N71" s="177"/>
      <c r="O71" s="178"/>
      <c r="P71" s="178"/>
      <c r="Q71" s="178"/>
      <c r="R71" s="178"/>
      <c r="S71" s="178"/>
      <c r="T71" s="178"/>
    </row>
    <row r="72" spans="1:20" ht="15">
      <c r="A72" s="178"/>
      <c r="B72" s="178"/>
      <c r="C72" s="178"/>
      <c r="D72" s="178"/>
      <c r="E72" s="178"/>
      <c r="F72" s="178"/>
      <c r="G72" s="178"/>
      <c r="H72" s="178"/>
      <c r="I72" s="116"/>
      <c r="J72" s="178"/>
      <c r="K72" s="178"/>
      <c r="L72" s="178"/>
      <c r="M72" s="178"/>
      <c r="N72" s="177"/>
      <c r="O72" s="178"/>
      <c r="P72" s="178"/>
      <c r="Q72" s="178"/>
      <c r="R72" s="178"/>
      <c r="S72" s="178"/>
      <c r="T72" s="178"/>
    </row>
    <row r="73" spans="1:20" ht="15">
      <c r="A73" s="178"/>
      <c r="B73" s="178"/>
      <c r="C73" s="178"/>
      <c r="D73" s="178"/>
      <c r="E73" s="178"/>
      <c r="F73" s="178"/>
      <c r="G73" s="178"/>
      <c r="H73" s="178"/>
      <c r="I73" s="116"/>
      <c r="J73" s="178"/>
      <c r="K73" s="178"/>
      <c r="L73" s="178"/>
      <c r="M73" s="178"/>
      <c r="N73" s="177"/>
      <c r="O73" s="178"/>
      <c r="P73" s="178"/>
      <c r="Q73" s="178"/>
      <c r="R73" s="178"/>
      <c r="S73" s="178"/>
      <c r="T73" s="178"/>
    </row>
    <row r="74" spans="1:20" ht="15">
      <c r="A74" s="178"/>
      <c r="B74" s="178"/>
      <c r="C74" s="178"/>
      <c r="D74" s="178"/>
      <c r="E74" s="178"/>
      <c r="F74" s="178"/>
      <c r="G74" s="178"/>
      <c r="H74" s="178"/>
      <c r="I74" s="116"/>
      <c r="J74" s="178"/>
      <c r="K74" s="178"/>
      <c r="L74" s="178"/>
      <c r="M74" s="178"/>
      <c r="N74" s="177"/>
      <c r="O74" s="178"/>
      <c r="P74" s="178"/>
      <c r="Q74" s="178"/>
      <c r="R74" s="178"/>
      <c r="S74" s="178"/>
      <c r="T74" s="178"/>
    </row>
    <row r="75" spans="1:20" ht="15">
      <c r="A75" s="178"/>
      <c r="B75" s="178"/>
      <c r="C75" s="178"/>
      <c r="D75" s="178"/>
      <c r="E75" s="178"/>
      <c r="F75" s="178"/>
      <c r="G75" s="178"/>
      <c r="H75" s="178"/>
      <c r="I75" s="116"/>
      <c r="J75" s="178"/>
      <c r="K75" s="178"/>
      <c r="L75" s="178"/>
      <c r="M75" s="178"/>
      <c r="N75" s="177"/>
      <c r="O75" s="178"/>
      <c r="P75" s="178"/>
      <c r="Q75" s="178"/>
      <c r="R75" s="178"/>
      <c r="S75" s="178"/>
      <c r="T75" s="178"/>
    </row>
  </sheetData>
  <sheetProtection/>
  <mergeCells count="2">
    <mergeCell ref="C2:G2"/>
    <mergeCell ref="O2:P2"/>
  </mergeCells>
  <printOptions/>
  <pageMargins left="0.22" right="0.2" top="0.2" bottom="0.2" header="0.2"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2020-04-06T03:22:28Z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